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udget Performance\2023 June\"/>
    </mc:Choice>
  </mc:AlternateContent>
  <bookViews>
    <workbookView xWindow="0" yWindow="0" windowWidth="23040" windowHeight="8496"/>
  </bookViews>
  <sheets>
    <sheet name="ALECO" sheetId="2" r:id="rId1"/>
    <sheet name="CANORECO" sheetId="3" r:id="rId2"/>
    <sheet name="CASURECO I" sheetId="4" r:id="rId3"/>
    <sheet name="CASURECO II" sheetId="5" r:id="rId4"/>
    <sheet name="CASURECO III" sheetId="6" r:id="rId5"/>
    <sheet name="FICELCO" sheetId="7" r:id="rId6"/>
    <sheet name="MASELCO" sheetId="8" r:id="rId7"/>
    <sheet name="SORECO I" sheetId="9" r:id="rId8"/>
    <sheet name="SORECO II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Titles" localSheetId="0">ALECO!$1:$12</definedName>
    <definedName name="_xlnm.Print_Titles" localSheetId="1">CANORECO!$1:$12</definedName>
    <definedName name="_xlnm.Print_Titles" localSheetId="2">'CASURECO I'!$1:$12</definedName>
    <definedName name="_xlnm.Print_Titles" localSheetId="3">'CASURECO II'!$1:$12</definedName>
    <definedName name="_xlnm.Print_Titles" localSheetId="4">'CASURECO III'!$1:$12</definedName>
    <definedName name="_xlnm.Print_Titles" localSheetId="5">FICELCO!$1:$12</definedName>
    <definedName name="_xlnm.Print_Titles" localSheetId="6">MASELCO!$1:$12</definedName>
    <definedName name="_xlnm.Print_Titles" localSheetId="7">'SORECO I'!$1:$12</definedName>
    <definedName name="_xlnm.Print_Titles" localSheetId="8">'SORECO II'!$1:$12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10" l="1"/>
  <c r="B97" i="10"/>
  <c r="B96" i="10"/>
  <c r="B95" i="10"/>
  <c r="D95" i="10" s="1"/>
  <c r="E95" i="10" s="1"/>
  <c r="B94" i="10"/>
  <c r="D94" i="10" s="1"/>
  <c r="E94" i="10" s="1"/>
  <c r="B93" i="10"/>
  <c r="B92" i="10"/>
  <c r="D92" i="10" s="1"/>
  <c r="E92" i="10" s="1"/>
  <c r="B91" i="10"/>
  <c r="D86" i="10"/>
  <c r="E86" i="10" s="1"/>
  <c r="B86" i="10"/>
  <c r="B85" i="10"/>
  <c r="D85" i="10" s="1"/>
  <c r="E85" i="10" s="1"/>
  <c r="B84" i="10"/>
  <c r="B81" i="10"/>
  <c r="D81" i="10" s="1"/>
  <c r="E81" i="10" s="1"/>
  <c r="B80" i="10"/>
  <c r="B79" i="10"/>
  <c r="D79" i="10" s="1"/>
  <c r="E79" i="10" s="1"/>
  <c r="B78" i="10"/>
  <c r="D78" i="10" s="1"/>
  <c r="E78" i="10" s="1"/>
  <c r="B77" i="10"/>
  <c r="D77" i="10" s="1"/>
  <c r="E77" i="10" s="1"/>
  <c r="B76" i="10"/>
  <c r="B75" i="10"/>
  <c r="B74" i="10"/>
  <c r="D74" i="10" s="1"/>
  <c r="E74" i="10" s="1"/>
  <c r="B73" i="10"/>
  <c r="D73" i="10" s="1"/>
  <c r="E73" i="10" s="1"/>
  <c r="B72" i="10"/>
  <c r="D72" i="10" s="1"/>
  <c r="E72" i="10" s="1"/>
  <c r="B71" i="10"/>
  <c r="B70" i="10"/>
  <c r="B82" i="10" s="1"/>
  <c r="B67" i="10"/>
  <c r="B66" i="10"/>
  <c r="B65" i="10"/>
  <c r="D65" i="10" s="1"/>
  <c r="E65" i="10" s="1"/>
  <c r="B64" i="10"/>
  <c r="B63" i="10"/>
  <c r="B61" i="10"/>
  <c r="D61" i="10" s="1"/>
  <c r="E61" i="10" s="1"/>
  <c r="B60" i="10"/>
  <c r="B59" i="10"/>
  <c r="B58" i="10"/>
  <c r="D58" i="10" s="1"/>
  <c r="E58" i="10" s="1"/>
  <c r="B57" i="10"/>
  <c r="D57" i="10" s="1"/>
  <c r="E57" i="10" s="1"/>
  <c r="B56" i="10"/>
  <c r="B55" i="10"/>
  <c r="B54" i="10"/>
  <c r="D54" i="10" s="1"/>
  <c r="E54" i="10" s="1"/>
  <c r="B53" i="10"/>
  <c r="B52" i="10"/>
  <c r="D52" i="10" s="1"/>
  <c r="E52" i="10" s="1"/>
  <c r="B51" i="10"/>
  <c r="D51" i="10" s="1"/>
  <c r="E51" i="10" s="1"/>
  <c r="B50" i="10"/>
  <c r="D50" i="10" s="1"/>
  <c r="E50" i="10" s="1"/>
  <c r="B49" i="10"/>
  <c r="B48" i="10"/>
  <c r="D48" i="10" s="1"/>
  <c r="E48" i="10" s="1"/>
  <c r="B47" i="10"/>
  <c r="D47" i="10" s="1"/>
  <c r="E47" i="10" s="1"/>
  <c r="B46" i="10"/>
  <c r="B45" i="10"/>
  <c r="B42" i="10"/>
  <c r="B41" i="10"/>
  <c r="B40" i="10"/>
  <c r="B39" i="10"/>
  <c r="D39" i="10" s="1"/>
  <c r="E39" i="10" s="1"/>
  <c r="B38" i="10"/>
  <c r="D38" i="10" s="1"/>
  <c r="E38" i="10" s="1"/>
  <c r="B37" i="10"/>
  <c r="B36" i="10"/>
  <c r="D36" i="10" s="1"/>
  <c r="E36" i="10" s="1"/>
  <c r="B35" i="10"/>
  <c r="B34" i="10"/>
  <c r="B33" i="10"/>
  <c r="B32" i="10"/>
  <c r="D32" i="10" s="1"/>
  <c r="E32" i="10" s="1"/>
  <c r="B31" i="10"/>
  <c r="D31" i="10" s="1"/>
  <c r="E31" i="10" s="1"/>
  <c r="B30" i="10"/>
  <c r="B29" i="10"/>
  <c r="B28" i="10"/>
  <c r="D28" i="10" s="1"/>
  <c r="E28" i="10" s="1"/>
  <c r="B27" i="10"/>
  <c r="B26" i="10"/>
  <c r="D26" i="10" s="1"/>
  <c r="E26" i="10" s="1"/>
  <c r="B25" i="10"/>
  <c r="D25" i="10" s="1"/>
  <c r="E25" i="10" s="1"/>
  <c r="B24" i="10"/>
  <c r="D24" i="10" s="1"/>
  <c r="E24" i="10" s="1"/>
  <c r="B23" i="10"/>
  <c r="B22" i="10"/>
  <c r="B21" i="10"/>
  <c r="D21" i="10" s="1"/>
  <c r="E21" i="10" s="1"/>
  <c r="B20" i="10"/>
  <c r="B19" i="10"/>
  <c r="B18" i="10"/>
  <c r="D18" i="10" s="1"/>
  <c r="E18" i="10" s="1"/>
  <c r="B17" i="10"/>
  <c r="B16" i="10"/>
  <c r="B13" i="10"/>
  <c r="B9" i="10"/>
  <c r="D29" i="10" l="1"/>
  <c r="E29" i="10" s="1"/>
  <c r="D30" i="10"/>
  <c r="E30" i="10" s="1"/>
  <c r="D64" i="10"/>
  <c r="E64" i="10" s="1"/>
  <c r="D35" i="10"/>
  <c r="E35" i="10" s="1"/>
  <c r="B98" i="10"/>
  <c r="D17" i="10"/>
  <c r="E17" i="10" s="1"/>
  <c r="D80" i="10"/>
  <c r="E80" i="10" s="1"/>
  <c r="D93" i="10"/>
  <c r="E93" i="10" s="1"/>
  <c r="D76" i="10"/>
  <c r="E76" i="10" s="1"/>
  <c r="D20" i="10"/>
  <c r="E20" i="10" s="1"/>
  <c r="D37" i="10"/>
  <c r="E37" i="10" s="1"/>
  <c r="D97" i="10"/>
  <c r="E97" i="10" s="1"/>
  <c r="D56" i="10"/>
  <c r="E56" i="10" s="1"/>
  <c r="D59" i="10"/>
  <c r="E59" i="10" s="1"/>
  <c r="D66" i="10"/>
  <c r="E66" i="10" s="1"/>
  <c r="D23" i="10"/>
  <c r="E23" i="10" s="1"/>
  <c r="D27" i="10"/>
  <c r="E27" i="10" s="1"/>
  <c r="D41" i="10"/>
  <c r="E41" i="10" s="1"/>
  <c r="D60" i="10"/>
  <c r="E60" i="10" s="1"/>
  <c r="D71" i="10"/>
  <c r="E71" i="10" s="1"/>
  <c r="B87" i="10"/>
  <c r="B68" i="10"/>
  <c r="B88" i="10" s="1"/>
  <c r="B99" i="10" s="1"/>
  <c r="B101" i="10" s="1"/>
  <c r="D53" i="10"/>
  <c r="E53" i="10" s="1"/>
  <c r="D84" i="10"/>
  <c r="E84" i="10" s="1"/>
  <c r="D96" i="10"/>
  <c r="E96" i="10" s="1"/>
  <c r="D22" i="10"/>
  <c r="E22" i="10" s="1"/>
  <c r="D40" i="10"/>
  <c r="E40" i="10" s="1"/>
  <c r="D46" i="10"/>
  <c r="E46" i="10" s="1"/>
  <c r="D55" i="10"/>
  <c r="E55" i="10" s="1"/>
  <c r="D67" i="10"/>
  <c r="E67" i="10" s="1"/>
  <c r="B100" i="9"/>
  <c r="B97" i="9"/>
  <c r="D97" i="9" s="1"/>
  <c r="E97" i="9" s="1"/>
  <c r="B96" i="9"/>
  <c r="D96" i="9" s="1"/>
  <c r="E96" i="9" s="1"/>
  <c r="B95" i="9"/>
  <c r="D95" i="9" s="1"/>
  <c r="E95" i="9" s="1"/>
  <c r="B94" i="9"/>
  <c r="D94" i="9" s="1"/>
  <c r="E94" i="9" s="1"/>
  <c r="B93" i="9"/>
  <c r="D93" i="9" s="1"/>
  <c r="E93" i="9" s="1"/>
  <c r="B92" i="9"/>
  <c r="D92" i="9" s="1"/>
  <c r="E92" i="9" s="1"/>
  <c r="B91" i="9"/>
  <c r="B86" i="9"/>
  <c r="D86" i="9" s="1"/>
  <c r="E86" i="9" s="1"/>
  <c r="B85" i="9"/>
  <c r="B84" i="9"/>
  <c r="B81" i="9"/>
  <c r="D81" i="9" s="1"/>
  <c r="E81" i="9" s="1"/>
  <c r="B80" i="9"/>
  <c r="D80" i="9" s="1"/>
  <c r="E80" i="9" s="1"/>
  <c r="B79" i="9"/>
  <c r="D79" i="9" s="1"/>
  <c r="E79" i="9" s="1"/>
  <c r="B78" i="9"/>
  <c r="B77" i="9"/>
  <c r="D77" i="9" s="1"/>
  <c r="E77" i="9" s="1"/>
  <c r="B76" i="9"/>
  <c r="B75" i="9"/>
  <c r="D75" i="9" s="1"/>
  <c r="E75" i="9" s="1"/>
  <c r="B74" i="9"/>
  <c r="D74" i="9" s="1"/>
  <c r="E74" i="9" s="1"/>
  <c r="B73" i="9"/>
  <c r="D73" i="9" s="1"/>
  <c r="E73" i="9" s="1"/>
  <c r="B72" i="9"/>
  <c r="B71" i="9"/>
  <c r="B70" i="9"/>
  <c r="B67" i="9"/>
  <c r="D67" i="9" s="1"/>
  <c r="E67" i="9" s="1"/>
  <c r="B66" i="9"/>
  <c r="D66" i="9" s="1"/>
  <c r="E66" i="9" s="1"/>
  <c r="B65" i="9"/>
  <c r="D65" i="9" s="1"/>
  <c r="E65" i="9" s="1"/>
  <c r="B64" i="9"/>
  <c r="D64" i="9" s="1"/>
  <c r="E64" i="9" s="1"/>
  <c r="B63" i="9"/>
  <c r="B61" i="9"/>
  <c r="D61" i="9" s="1"/>
  <c r="E61" i="9" s="1"/>
  <c r="D60" i="9"/>
  <c r="E60" i="9" s="1"/>
  <c r="B60" i="9"/>
  <c r="B59" i="9"/>
  <c r="D59" i="9" s="1"/>
  <c r="E59" i="9" s="1"/>
  <c r="B58" i="9"/>
  <c r="B57" i="9"/>
  <c r="D57" i="9" s="1"/>
  <c r="E57" i="9" s="1"/>
  <c r="B56" i="9"/>
  <c r="B55" i="9"/>
  <c r="D55" i="9" s="1"/>
  <c r="E55" i="9" s="1"/>
  <c r="B54" i="9"/>
  <c r="D54" i="9" s="1"/>
  <c r="E54" i="9" s="1"/>
  <c r="B53" i="9"/>
  <c r="D53" i="9" s="1"/>
  <c r="E53" i="9" s="1"/>
  <c r="B52" i="9"/>
  <c r="D52" i="9" s="1"/>
  <c r="E52" i="9" s="1"/>
  <c r="B51" i="9"/>
  <c r="D51" i="9" s="1"/>
  <c r="E51" i="9" s="1"/>
  <c r="B50" i="9"/>
  <c r="B49" i="9"/>
  <c r="D49" i="9" s="1"/>
  <c r="E49" i="9" s="1"/>
  <c r="B48" i="9"/>
  <c r="D48" i="9" s="1"/>
  <c r="E48" i="9" s="1"/>
  <c r="B47" i="9"/>
  <c r="D47" i="9" s="1"/>
  <c r="E47" i="9" s="1"/>
  <c r="B46" i="9"/>
  <c r="B45" i="9"/>
  <c r="B42" i="9"/>
  <c r="B41" i="9"/>
  <c r="D41" i="9" s="1"/>
  <c r="E41" i="9" s="1"/>
  <c r="B40" i="9"/>
  <c r="D40" i="9" s="1"/>
  <c r="E40" i="9" s="1"/>
  <c r="B39" i="9"/>
  <c r="D39" i="9" s="1"/>
  <c r="E39" i="9" s="1"/>
  <c r="B38" i="9"/>
  <c r="D38" i="9" s="1"/>
  <c r="E38" i="9" s="1"/>
  <c r="B37" i="9"/>
  <c r="B36" i="9"/>
  <c r="B35" i="9"/>
  <c r="D35" i="9" s="1"/>
  <c r="E35" i="9" s="1"/>
  <c r="B34" i="9"/>
  <c r="D34" i="9" s="1"/>
  <c r="E34" i="9" s="1"/>
  <c r="B33" i="9"/>
  <c r="B32" i="9"/>
  <c r="D32" i="9" s="1"/>
  <c r="E32" i="9" s="1"/>
  <c r="B31" i="9"/>
  <c r="B30" i="9"/>
  <c r="B29" i="9"/>
  <c r="B28" i="9"/>
  <c r="D28" i="9" s="1"/>
  <c r="E28" i="9" s="1"/>
  <c r="B27" i="9"/>
  <c r="D27" i="9" s="1"/>
  <c r="E27" i="9" s="1"/>
  <c r="B26" i="9"/>
  <c r="D26" i="9" s="1"/>
  <c r="E26" i="9" s="1"/>
  <c r="B25" i="9"/>
  <c r="B24" i="9"/>
  <c r="D24" i="9" s="1"/>
  <c r="E24" i="9" s="1"/>
  <c r="B23" i="9"/>
  <c r="B22" i="9"/>
  <c r="D22" i="9" s="1"/>
  <c r="E22" i="9" s="1"/>
  <c r="B21" i="9"/>
  <c r="D21" i="9" s="1"/>
  <c r="E21" i="9" s="1"/>
  <c r="B20" i="9"/>
  <c r="D20" i="9" s="1"/>
  <c r="E20" i="9" s="1"/>
  <c r="B19" i="9"/>
  <c r="D18" i="9"/>
  <c r="E18" i="9" s="1"/>
  <c r="B18" i="9"/>
  <c r="B17" i="9"/>
  <c r="B16" i="9"/>
  <c r="B13" i="9"/>
  <c r="B9" i="9"/>
  <c r="D46" i="9" l="1"/>
  <c r="E46" i="9" s="1"/>
  <c r="B98" i="9"/>
  <c r="B82" i="9"/>
  <c r="D50" i="9"/>
  <c r="E50" i="9" s="1"/>
  <c r="D33" i="10"/>
  <c r="E33" i="10" s="1"/>
  <c r="D34" i="10"/>
  <c r="E34" i="10" s="1"/>
  <c r="D36" i="9"/>
  <c r="E36" i="9" s="1"/>
  <c r="D56" i="9"/>
  <c r="E56" i="9" s="1"/>
  <c r="B68" i="9"/>
  <c r="D68" i="9" s="1"/>
  <c r="E68" i="9" s="1"/>
  <c r="D72" i="9"/>
  <c r="E72" i="9" s="1"/>
  <c r="D76" i="9"/>
  <c r="E76" i="9" s="1"/>
  <c r="D78" i="9"/>
  <c r="E78" i="9" s="1"/>
  <c r="D63" i="9"/>
  <c r="E63" i="9" s="1"/>
  <c r="D25" i="9"/>
  <c r="E25" i="9" s="1"/>
  <c r="D31" i="9"/>
  <c r="E31" i="9" s="1"/>
  <c r="D37" i="9"/>
  <c r="E37" i="9" s="1"/>
  <c r="D71" i="9"/>
  <c r="E71" i="9" s="1"/>
  <c r="D85" i="9"/>
  <c r="E85" i="9" s="1"/>
  <c r="D23" i="9"/>
  <c r="E23" i="9" s="1"/>
  <c r="B87" i="9"/>
  <c r="B88" i="9" s="1"/>
  <c r="B99" i="9" s="1"/>
  <c r="B101" i="9" s="1"/>
  <c r="D87" i="10"/>
  <c r="E87" i="10" s="1"/>
  <c r="D58" i="9"/>
  <c r="E58" i="9" s="1"/>
  <c r="D75" i="10"/>
  <c r="E75" i="10" s="1"/>
  <c r="D49" i="10"/>
  <c r="E49" i="10" s="1"/>
  <c r="D45" i="10"/>
  <c r="E45" i="10" s="1"/>
  <c r="D68" i="10"/>
  <c r="E68" i="10" s="1"/>
  <c r="D63" i="10"/>
  <c r="E63" i="10" s="1"/>
  <c r="D91" i="10"/>
  <c r="E91" i="10" s="1"/>
  <c r="D98" i="10"/>
  <c r="E98" i="10" s="1"/>
  <c r="B100" i="8"/>
  <c r="B97" i="8"/>
  <c r="D97" i="8" s="1"/>
  <c r="E97" i="8" s="1"/>
  <c r="B96" i="8"/>
  <c r="D96" i="8" s="1"/>
  <c r="E96" i="8" s="1"/>
  <c r="B95" i="8"/>
  <c r="D95" i="8" s="1"/>
  <c r="E95" i="8" s="1"/>
  <c r="B94" i="8"/>
  <c r="D94" i="8" s="1"/>
  <c r="E94" i="8" s="1"/>
  <c r="B93" i="8"/>
  <c r="D93" i="8" s="1"/>
  <c r="E93" i="8" s="1"/>
  <c r="D92" i="8"/>
  <c r="E92" i="8" s="1"/>
  <c r="B92" i="8"/>
  <c r="B91" i="8"/>
  <c r="B86" i="8"/>
  <c r="D86" i="8" s="1"/>
  <c r="E86" i="8" s="1"/>
  <c r="B85" i="8"/>
  <c r="D85" i="8" s="1"/>
  <c r="E85" i="8" s="1"/>
  <c r="B84" i="8"/>
  <c r="B87" i="8" s="1"/>
  <c r="D81" i="8"/>
  <c r="E81" i="8" s="1"/>
  <c r="B81" i="8"/>
  <c r="B80" i="8"/>
  <c r="D80" i="8" s="1"/>
  <c r="E80" i="8" s="1"/>
  <c r="B79" i="8"/>
  <c r="D79" i="8" s="1"/>
  <c r="E79" i="8" s="1"/>
  <c r="B78" i="8"/>
  <c r="D78" i="8" s="1"/>
  <c r="E78" i="8" s="1"/>
  <c r="B77" i="8"/>
  <c r="D77" i="8" s="1"/>
  <c r="E77" i="8" s="1"/>
  <c r="B76" i="8"/>
  <c r="D76" i="8" s="1"/>
  <c r="E76" i="8" s="1"/>
  <c r="D75" i="8"/>
  <c r="E75" i="8" s="1"/>
  <c r="B75" i="8"/>
  <c r="B74" i="8"/>
  <c r="D74" i="8" s="1"/>
  <c r="E74" i="8" s="1"/>
  <c r="B73" i="8"/>
  <c r="D73" i="8" s="1"/>
  <c r="E73" i="8" s="1"/>
  <c r="B72" i="8"/>
  <c r="D72" i="8" s="1"/>
  <c r="E72" i="8" s="1"/>
  <c r="B71" i="8"/>
  <c r="B70" i="8"/>
  <c r="B82" i="8" s="1"/>
  <c r="B67" i="8"/>
  <c r="D67" i="8" s="1"/>
  <c r="E67" i="8" s="1"/>
  <c r="D66" i="8"/>
  <c r="E66" i="8" s="1"/>
  <c r="B66" i="8"/>
  <c r="B65" i="8"/>
  <c r="D65" i="8" s="1"/>
  <c r="E65" i="8" s="1"/>
  <c r="B64" i="8"/>
  <c r="D64" i="8" s="1"/>
  <c r="E64" i="8" s="1"/>
  <c r="B63" i="8"/>
  <c r="B61" i="8"/>
  <c r="B60" i="8"/>
  <c r="D60" i="8" s="1"/>
  <c r="E60" i="8" s="1"/>
  <c r="B59" i="8"/>
  <c r="D59" i="8" s="1"/>
  <c r="E59" i="8" s="1"/>
  <c r="B58" i="8"/>
  <c r="D58" i="8" s="1"/>
  <c r="E58" i="8" s="1"/>
  <c r="D57" i="8"/>
  <c r="E57" i="8" s="1"/>
  <c r="B57" i="8"/>
  <c r="B56" i="8"/>
  <c r="D56" i="8" s="1"/>
  <c r="E56" i="8" s="1"/>
  <c r="B55" i="8"/>
  <c r="B54" i="8"/>
  <c r="D54" i="8" s="1"/>
  <c r="E54" i="8" s="1"/>
  <c r="B53" i="8"/>
  <c r="D53" i="8" s="1"/>
  <c r="E53" i="8" s="1"/>
  <c r="B52" i="8"/>
  <c r="D52" i="8" s="1"/>
  <c r="E52" i="8" s="1"/>
  <c r="B51" i="8"/>
  <c r="D51" i="8" s="1"/>
  <c r="E51" i="8" s="1"/>
  <c r="B50" i="8"/>
  <c r="D50" i="8" s="1"/>
  <c r="E50" i="8" s="1"/>
  <c r="B49" i="8"/>
  <c r="D49" i="8" s="1"/>
  <c r="E49" i="8" s="1"/>
  <c r="B48" i="8"/>
  <c r="B47" i="8"/>
  <c r="D47" i="8" s="1"/>
  <c r="E47" i="8" s="1"/>
  <c r="B46" i="8"/>
  <c r="B45" i="8"/>
  <c r="B42" i="8"/>
  <c r="B41" i="8"/>
  <c r="D41" i="8" s="1"/>
  <c r="E41" i="8" s="1"/>
  <c r="B40" i="8"/>
  <c r="D40" i="8" s="1"/>
  <c r="E40" i="8" s="1"/>
  <c r="B39" i="8"/>
  <c r="D39" i="8" s="1"/>
  <c r="E39" i="8" s="1"/>
  <c r="B38" i="8"/>
  <c r="D38" i="8" s="1"/>
  <c r="E38" i="8" s="1"/>
  <c r="D37" i="8"/>
  <c r="E37" i="8" s="1"/>
  <c r="B37" i="8"/>
  <c r="B36" i="8"/>
  <c r="D36" i="8" s="1"/>
  <c r="E36" i="8" s="1"/>
  <c r="B35" i="8"/>
  <c r="D35" i="8" s="1"/>
  <c r="E35" i="8" s="1"/>
  <c r="B34" i="8"/>
  <c r="B33" i="8"/>
  <c r="B32" i="8"/>
  <c r="D32" i="8" s="1"/>
  <c r="E32" i="8" s="1"/>
  <c r="B31" i="8"/>
  <c r="D31" i="8" s="1"/>
  <c r="E31" i="8" s="1"/>
  <c r="B30" i="8"/>
  <c r="B29" i="8"/>
  <c r="D29" i="8" s="1"/>
  <c r="E29" i="8" s="1"/>
  <c r="B28" i="8"/>
  <c r="D28" i="8" s="1"/>
  <c r="E28" i="8" s="1"/>
  <c r="B27" i="8"/>
  <c r="D27" i="8" s="1"/>
  <c r="E27" i="8" s="1"/>
  <c r="B26" i="8"/>
  <c r="D26" i="8" s="1"/>
  <c r="E26" i="8" s="1"/>
  <c r="B25" i="8"/>
  <c r="D25" i="8" s="1"/>
  <c r="E25" i="8" s="1"/>
  <c r="D24" i="8"/>
  <c r="E24" i="8" s="1"/>
  <c r="B24" i="8"/>
  <c r="B23" i="8"/>
  <c r="D23" i="8" s="1"/>
  <c r="E23" i="8" s="1"/>
  <c r="B22" i="8"/>
  <c r="D22" i="8" s="1"/>
  <c r="E22" i="8" s="1"/>
  <c r="B21" i="8"/>
  <c r="D21" i="8" s="1"/>
  <c r="E21" i="8" s="1"/>
  <c r="B20" i="8"/>
  <c r="B19" i="8"/>
  <c r="B18" i="8"/>
  <c r="D18" i="8" s="1"/>
  <c r="E18" i="8" s="1"/>
  <c r="B17" i="8"/>
  <c r="B16" i="8"/>
  <c r="B13" i="8"/>
  <c r="B9" i="8"/>
  <c r="D84" i="8" l="1"/>
  <c r="E84" i="8" s="1"/>
  <c r="B98" i="8"/>
  <c r="D91" i="8"/>
  <c r="E91" i="8" s="1"/>
  <c r="B68" i="8"/>
  <c r="B88" i="8" s="1"/>
  <c r="D20" i="8"/>
  <c r="E20" i="8" s="1"/>
  <c r="D19" i="8"/>
  <c r="E19" i="8" s="1"/>
  <c r="D82" i="8"/>
  <c r="E82" i="8" s="1"/>
  <c r="D70" i="8"/>
  <c r="E70" i="8" s="1"/>
  <c r="B99" i="8"/>
  <c r="B101" i="8" s="1"/>
  <c r="D17" i="8"/>
  <c r="E17" i="8" s="1"/>
  <c r="D46" i="8"/>
  <c r="E46" i="8" s="1"/>
  <c r="D68" i="8"/>
  <c r="E68" i="8" s="1"/>
  <c r="D61" i="8"/>
  <c r="E61" i="8" s="1"/>
  <c r="D48" i="8"/>
  <c r="E48" i="8" s="1"/>
  <c r="D33" i="8"/>
  <c r="E33" i="8" s="1"/>
  <c r="D34" i="8"/>
  <c r="E34" i="8" s="1"/>
  <c r="D55" i="8"/>
  <c r="E55" i="8" s="1"/>
  <c r="D98" i="8"/>
  <c r="E98" i="8" s="1"/>
  <c r="D19" i="10"/>
  <c r="E19" i="10" s="1"/>
  <c r="D45" i="8"/>
  <c r="E45" i="8" s="1"/>
  <c r="D71" i="8"/>
  <c r="E71" i="8" s="1"/>
  <c r="D30" i="8"/>
  <c r="E30" i="8" s="1"/>
  <c r="D63" i="8"/>
  <c r="E63" i="8" s="1"/>
  <c r="D88" i="10"/>
  <c r="E88" i="10" s="1"/>
  <c r="D70" i="10"/>
  <c r="E70" i="10" s="1"/>
  <c r="D82" i="10"/>
  <c r="E82" i="10" s="1"/>
  <c r="D17" i="9"/>
  <c r="E17" i="9" s="1"/>
  <c r="D87" i="9"/>
  <c r="E87" i="9" s="1"/>
  <c r="D84" i="9"/>
  <c r="E84" i="9" s="1"/>
  <c r="D87" i="8"/>
  <c r="E87" i="8" s="1"/>
  <c r="D29" i="9"/>
  <c r="E29" i="9" s="1"/>
  <c r="D30" i="9"/>
  <c r="E30" i="9" s="1"/>
  <c r="D98" i="9"/>
  <c r="E98" i="9" s="1"/>
  <c r="D91" i="9"/>
  <c r="E91" i="9" s="1"/>
  <c r="D70" i="9"/>
  <c r="E70" i="9" s="1"/>
  <c r="D82" i="9"/>
  <c r="E82" i="9" s="1"/>
  <c r="D45" i="9"/>
  <c r="E45" i="9" s="1"/>
  <c r="D19" i="9"/>
  <c r="E19" i="9" s="1"/>
  <c r="D33" i="9"/>
  <c r="E33" i="9" s="1"/>
  <c r="B100" i="7"/>
  <c r="D97" i="7"/>
  <c r="E97" i="7" s="1"/>
  <c r="B97" i="7"/>
  <c r="B96" i="7"/>
  <c r="D96" i="7" s="1"/>
  <c r="E96" i="7" s="1"/>
  <c r="B95" i="7"/>
  <c r="D95" i="7" s="1"/>
  <c r="E95" i="7" s="1"/>
  <c r="B94" i="7"/>
  <c r="D94" i="7" s="1"/>
  <c r="E94" i="7" s="1"/>
  <c r="B93" i="7"/>
  <c r="D93" i="7" s="1"/>
  <c r="E93" i="7" s="1"/>
  <c r="B92" i="7"/>
  <c r="B91" i="7"/>
  <c r="B87" i="7"/>
  <c r="D86" i="7"/>
  <c r="E86" i="7" s="1"/>
  <c r="B86" i="7"/>
  <c r="B85" i="7"/>
  <c r="D85" i="7" s="1"/>
  <c r="E85" i="7" s="1"/>
  <c r="B84" i="7"/>
  <c r="B81" i="7"/>
  <c r="D81" i="7" s="1"/>
  <c r="E81" i="7" s="1"/>
  <c r="B80" i="7"/>
  <c r="D80" i="7" s="1"/>
  <c r="E80" i="7" s="1"/>
  <c r="B79" i="7"/>
  <c r="D79" i="7" s="1"/>
  <c r="E79" i="7" s="1"/>
  <c r="D78" i="7"/>
  <c r="E78" i="7" s="1"/>
  <c r="B78" i="7"/>
  <c r="B77" i="7"/>
  <c r="D77" i="7" s="1"/>
  <c r="E77" i="7" s="1"/>
  <c r="B76" i="7"/>
  <c r="D76" i="7" s="1"/>
  <c r="E76" i="7" s="1"/>
  <c r="B75" i="7"/>
  <c r="D75" i="7" s="1"/>
  <c r="E75" i="7" s="1"/>
  <c r="B74" i="7"/>
  <c r="D74" i="7" s="1"/>
  <c r="E74" i="7" s="1"/>
  <c r="B73" i="7"/>
  <c r="D73" i="7" s="1"/>
  <c r="E73" i="7" s="1"/>
  <c r="D72" i="7"/>
  <c r="E72" i="7" s="1"/>
  <c r="B72" i="7"/>
  <c r="B71" i="7"/>
  <c r="B70" i="7"/>
  <c r="B67" i="7"/>
  <c r="D67" i="7" s="1"/>
  <c r="E67" i="7" s="1"/>
  <c r="B66" i="7"/>
  <c r="D66" i="7" s="1"/>
  <c r="E66" i="7" s="1"/>
  <c r="B65" i="7"/>
  <c r="D65" i="7" s="1"/>
  <c r="E65" i="7" s="1"/>
  <c r="B64" i="7"/>
  <c r="D64" i="7" s="1"/>
  <c r="E64" i="7" s="1"/>
  <c r="B63" i="7"/>
  <c r="B68" i="7" s="1"/>
  <c r="B61" i="7"/>
  <c r="D61" i="7" s="1"/>
  <c r="E61" i="7" s="1"/>
  <c r="B60" i="7"/>
  <c r="D60" i="7" s="1"/>
  <c r="E60" i="7" s="1"/>
  <c r="B59" i="7"/>
  <c r="D59" i="7" s="1"/>
  <c r="E59" i="7" s="1"/>
  <c r="B58" i="7"/>
  <c r="D58" i="7" s="1"/>
  <c r="E58" i="7" s="1"/>
  <c r="B57" i="7"/>
  <c r="D57" i="7" s="1"/>
  <c r="E57" i="7" s="1"/>
  <c r="B56" i="7"/>
  <c r="B55" i="7"/>
  <c r="D55" i="7" s="1"/>
  <c r="E55" i="7" s="1"/>
  <c r="B54" i="7"/>
  <c r="D54" i="7" s="1"/>
  <c r="E54" i="7" s="1"/>
  <c r="B53" i="7"/>
  <c r="D53" i="7" s="1"/>
  <c r="E53" i="7" s="1"/>
  <c r="B52" i="7"/>
  <c r="D52" i="7" s="1"/>
  <c r="E52" i="7" s="1"/>
  <c r="B51" i="7"/>
  <c r="B50" i="7"/>
  <c r="D50" i="7" s="1"/>
  <c r="E50" i="7" s="1"/>
  <c r="B49" i="7"/>
  <c r="D49" i="7" s="1"/>
  <c r="E49" i="7" s="1"/>
  <c r="B48" i="7"/>
  <c r="D48" i="7" s="1"/>
  <c r="E48" i="7" s="1"/>
  <c r="B47" i="7"/>
  <c r="D47" i="7" s="1"/>
  <c r="E47" i="7" s="1"/>
  <c r="B46" i="7"/>
  <c r="B45" i="7"/>
  <c r="B42" i="7"/>
  <c r="B41" i="7"/>
  <c r="D41" i="7" s="1"/>
  <c r="E41" i="7" s="1"/>
  <c r="D40" i="7"/>
  <c r="E40" i="7" s="1"/>
  <c r="B40" i="7"/>
  <c r="B39" i="7"/>
  <c r="D39" i="7" s="1"/>
  <c r="E39" i="7" s="1"/>
  <c r="B38" i="7"/>
  <c r="D38" i="7" s="1"/>
  <c r="E38" i="7" s="1"/>
  <c r="B37" i="7"/>
  <c r="D37" i="7" s="1"/>
  <c r="E37" i="7" s="1"/>
  <c r="B36" i="7"/>
  <c r="D36" i="7" s="1"/>
  <c r="E36" i="7" s="1"/>
  <c r="B35" i="7"/>
  <c r="D35" i="7" s="1"/>
  <c r="E35" i="7" s="1"/>
  <c r="B34" i="7"/>
  <c r="B33" i="7"/>
  <c r="B32" i="7"/>
  <c r="D32" i="7" s="1"/>
  <c r="E32" i="7" s="1"/>
  <c r="B31" i="7"/>
  <c r="D31" i="7" s="1"/>
  <c r="E31" i="7" s="1"/>
  <c r="B30" i="7"/>
  <c r="B29" i="7"/>
  <c r="B28" i="7"/>
  <c r="D28" i="7" s="1"/>
  <c r="E28" i="7" s="1"/>
  <c r="B27" i="7"/>
  <c r="D27" i="7" s="1"/>
  <c r="E27" i="7" s="1"/>
  <c r="D26" i="7"/>
  <c r="E26" i="7" s="1"/>
  <c r="B26" i="7"/>
  <c r="B25" i="7"/>
  <c r="D25" i="7" s="1"/>
  <c r="E25" i="7" s="1"/>
  <c r="B24" i="7"/>
  <c r="D24" i="7" s="1"/>
  <c r="E24" i="7" s="1"/>
  <c r="B23" i="7"/>
  <c r="D23" i="7" s="1"/>
  <c r="E23" i="7" s="1"/>
  <c r="B22" i="7"/>
  <c r="D22" i="7" s="1"/>
  <c r="E22" i="7" s="1"/>
  <c r="B21" i="7"/>
  <c r="D21" i="7" s="1"/>
  <c r="E21" i="7" s="1"/>
  <c r="B20" i="7"/>
  <c r="B19" i="7"/>
  <c r="B18" i="7"/>
  <c r="D18" i="7" s="1"/>
  <c r="E18" i="7" s="1"/>
  <c r="B17" i="7"/>
  <c r="B16" i="7"/>
  <c r="B13" i="7"/>
  <c r="B9" i="7" s="1"/>
  <c r="B82" i="7" l="1"/>
  <c r="B98" i="7"/>
  <c r="B88" i="7"/>
  <c r="B99" i="7" s="1"/>
  <c r="B101" i="7" s="1"/>
  <c r="D91" i="7"/>
  <c r="E91" i="7" s="1"/>
  <c r="D87" i="7"/>
  <c r="E87" i="7" s="1"/>
  <c r="D84" i="7"/>
  <c r="E84" i="7" s="1"/>
  <c r="D45" i="7"/>
  <c r="E45" i="7" s="1"/>
  <c r="D19" i="7"/>
  <c r="E19" i="7" s="1"/>
  <c r="D20" i="7"/>
  <c r="E20" i="7" s="1"/>
  <c r="D68" i="7"/>
  <c r="E68" i="7" s="1"/>
  <c r="D63" i="7"/>
  <c r="E63" i="7" s="1"/>
  <c r="D51" i="7"/>
  <c r="E51" i="7" s="1"/>
  <c r="D29" i="7"/>
  <c r="E29" i="7" s="1"/>
  <c r="D30" i="7"/>
  <c r="E30" i="7" s="1"/>
  <c r="D46" i="7"/>
  <c r="E46" i="7" s="1"/>
  <c r="D17" i="7"/>
  <c r="E17" i="7" s="1"/>
  <c r="D71" i="7"/>
  <c r="E71" i="7" s="1"/>
  <c r="D33" i="7"/>
  <c r="E33" i="7" s="1"/>
  <c r="D56" i="7"/>
  <c r="E56" i="7" s="1"/>
  <c r="D34" i="7"/>
  <c r="E34" i="7" s="1"/>
  <c r="D16" i="8"/>
  <c r="E16" i="8" s="1"/>
  <c r="D92" i="7"/>
  <c r="E92" i="7" s="1"/>
  <c r="D88" i="9"/>
  <c r="E88" i="9" s="1"/>
  <c r="D88" i="8"/>
  <c r="E88" i="8" s="1"/>
  <c r="D16" i="10"/>
  <c r="E16" i="10" s="1"/>
  <c r="B100" i="6"/>
  <c r="B97" i="6"/>
  <c r="D97" i="6" s="1"/>
  <c r="E97" i="6" s="1"/>
  <c r="B96" i="6"/>
  <c r="D96" i="6" s="1"/>
  <c r="E96" i="6" s="1"/>
  <c r="B95" i="6"/>
  <c r="D95" i="6" s="1"/>
  <c r="E95" i="6" s="1"/>
  <c r="D94" i="6"/>
  <c r="E94" i="6" s="1"/>
  <c r="B94" i="6"/>
  <c r="B93" i="6"/>
  <c r="D93" i="6" s="1"/>
  <c r="E93" i="6" s="1"/>
  <c r="B92" i="6"/>
  <c r="D92" i="6" s="1"/>
  <c r="E92" i="6" s="1"/>
  <c r="B91" i="6"/>
  <c r="B86" i="6"/>
  <c r="D86" i="6" s="1"/>
  <c r="E86" i="6" s="1"/>
  <c r="B85" i="6"/>
  <c r="D85" i="6" s="1"/>
  <c r="E85" i="6" s="1"/>
  <c r="B84" i="6"/>
  <c r="B87" i="6" s="1"/>
  <c r="B81" i="6"/>
  <c r="D81" i="6" s="1"/>
  <c r="E81" i="6" s="1"/>
  <c r="B80" i="6"/>
  <c r="D80" i="6" s="1"/>
  <c r="E80" i="6" s="1"/>
  <c r="B79" i="6"/>
  <c r="D79" i="6" s="1"/>
  <c r="E79" i="6" s="1"/>
  <c r="B78" i="6"/>
  <c r="D78" i="6" s="1"/>
  <c r="E78" i="6" s="1"/>
  <c r="B77" i="6"/>
  <c r="D77" i="6" s="1"/>
  <c r="E77" i="6" s="1"/>
  <c r="B76" i="6"/>
  <c r="D76" i="6" s="1"/>
  <c r="E76" i="6" s="1"/>
  <c r="B75" i="6"/>
  <c r="D75" i="6" s="1"/>
  <c r="E75" i="6" s="1"/>
  <c r="B74" i="6"/>
  <c r="D74" i="6" s="1"/>
  <c r="E74" i="6" s="1"/>
  <c r="B73" i="6"/>
  <c r="D73" i="6" s="1"/>
  <c r="E73" i="6" s="1"/>
  <c r="B72" i="6"/>
  <c r="D72" i="6" s="1"/>
  <c r="E72" i="6" s="1"/>
  <c r="B71" i="6"/>
  <c r="B70" i="6"/>
  <c r="B82" i="6" s="1"/>
  <c r="B67" i="6"/>
  <c r="D67" i="6" s="1"/>
  <c r="E67" i="6" s="1"/>
  <c r="B66" i="6"/>
  <c r="D66" i="6" s="1"/>
  <c r="E66" i="6" s="1"/>
  <c r="B65" i="6"/>
  <c r="D65" i="6" s="1"/>
  <c r="E65" i="6" s="1"/>
  <c r="B64" i="6"/>
  <c r="D64" i="6" s="1"/>
  <c r="E64" i="6" s="1"/>
  <c r="B63" i="6"/>
  <c r="B61" i="6"/>
  <c r="D61" i="6" s="1"/>
  <c r="E61" i="6" s="1"/>
  <c r="B60" i="6"/>
  <c r="D60" i="6" s="1"/>
  <c r="E60" i="6" s="1"/>
  <c r="B59" i="6"/>
  <c r="D59" i="6" s="1"/>
  <c r="E59" i="6" s="1"/>
  <c r="B58" i="6"/>
  <c r="D58" i="6" s="1"/>
  <c r="E58" i="6" s="1"/>
  <c r="B57" i="6"/>
  <c r="D57" i="6" s="1"/>
  <c r="E57" i="6" s="1"/>
  <c r="B56" i="6"/>
  <c r="D56" i="6" s="1"/>
  <c r="E56" i="6" s="1"/>
  <c r="B55" i="6"/>
  <c r="D55" i="6" s="1"/>
  <c r="E55" i="6" s="1"/>
  <c r="B54" i="6"/>
  <c r="D54" i="6" s="1"/>
  <c r="E54" i="6" s="1"/>
  <c r="B53" i="6"/>
  <c r="B52" i="6"/>
  <c r="D52" i="6" s="1"/>
  <c r="E52" i="6" s="1"/>
  <c r="B51" i="6"/>
  <c r="D51" i="6" s="1"/>
  <c r="E51" i="6" s="1"/>
  <c r="B50" i="6"/>
  <c r="D50" i="6" s="1"/>
  <c r="E50" i="6" s="1"/>
  <c r="B49" i="6"/>
  <c r="D49" i="6" s="1"/>
  <c r="E49" i="6" s="1"/>
  <c r="B48" i="6"/>
  <c r="B47" i="6"/>
  <c r="D47" i="6" s="1"/>
  <c r="E47" i="6" s="1"/>
  <c r="B46" i="6"/>
  <c r="B45" i="6"/>
  <c r="B42" i="6"/>
  <c r="B41" i="6"/>
  <c r="D41" i="6" s="1"/>
  <c r="E41" i="6" s="1"/>
  <c r="B40" i="6"/>
  <c r="D40" i="6" s="1"/>
  <c r="E40" i="6" s="1"/>
  <c r="B39" i="6"/>
  <c r="D39" i="6" s="1"/>
  <c r="E39" i="6" s="1"/>
  <c r="B38" i="6"/>
  <c r="D38" i="6" s="1"/>
  <c r="E38" i="6" s="1"/>
  <c r="D37" i="6"/>
  <c r="E37" i="6" s="1"/>
  <c r="B37" i="6"/>
  <c r="B36" i="6"/>
  <c r="D36" i="6" s="1"/>
  <c r="E36" i="6" s="1"/>
  <c r="B35" i="6"/>
  <c r="D35" i="6" s="1"/>
  <c r="E35" i="6" s="1"/>
  <c r="B34" i="6"/>
  <c r="B33" i="6"/>
  <c r="B32" i="6"/>
  <c r="D32" i="6" s="1"/>
  <c r="E32" i="6" s="1"/>
  <c r="B31" i="6"/>
  <c r="D31" i="6" s="1"/>
  <c r="E31" i="6" s="1"/>
  <c r="B30" i="6"/>
  <c r="B29" i="6"/>
  <c r="D29" i="6" s="1"/>
  <c r="E29" i="6" s="1"/>
  <c r="B28" i="6"/>
  <c r="D28" i="6" s="1"/>
  <c r="E28" i="6" s="1"/>
  <c r="B27" i="6"/>
  <c r="D27" i="6" s="1"/>
  <c r="E27" i="6" s="1"/>
  <c r="B26" i="6"/>
  <c r="D26" i="6" s="1"/>
  <c r="E26" i="6" s="1"/>
  <c r="B25" i="6"/>
  <c r="D25" i="6" s="1"/>
  <c r="E25" i="6" s="1"/>
  <c r="D24" i="6"/>
  <c r="E24" i="6" s="1"/>
  <c r="B24" i="6"/>
  <c r="B23" i="6"/>
  <c r="D23" i="6" s="1"/>
  <c r="E23" i="6" s="1"/>
  <c r="B22" i="6"/>
  <c r="D22" i="6" s="1"/>
  <c r="E22" i="6" s="1"/>
  <c r="B21" i="6"/>
  <c r="D21" i="6" s="1"/>
  <c r="E21" i="6" s="1"/>
  <c r="B20" i="6"/>
  <c r="B19" i="6"/>
  <c r="B18" i="6"/>
  <c r="D18" i="6" s="1"/>
  <c r="E18" i="6" s="1"/>
  <c r="B17" i="6"/>
  <c r="B16" i="6"/>
  <c r="B13" i="6"/>
  <c r="B9" i="6"/>
  <c r="B98" i="6" l="1"/>
  <c r="B68" i="6"/>
  <c r="B88" i="6" s="1"/>
  <c r="D63" i="6"/>
  <c r="E63" i="6" s="1"/>
  <c r="D45" i="6"/>
  <c r="E45" i="6" s="1"/>
  <c r="B99" i="6"/>
  <c r="B101" i="6" s="1"/>
  <c r="D71" i="6"/>
  <c r="E71" i="6" s="1"/>
  <c r="D19" i="6"/>
  <c r="E19" i="6" s="1"/>
  <c r="D20" i="6"/>
  <c r="E20" i="6" s="1"/>
  <c r="D46" i="6"/>
  <c r="E46" i="6" s="1"/>
  <c r="D48" i="6"/>
  <c r="E48" i="6" s="1"/>
  <c r="D87" i="6"/>
  <c r="E87" i="6" s="1"/>
  <c r="D84" i="6"/>
  <c r="E84" i="6" s="1"/>
  <c r="D98" i="6"/>
  <c r="E98" i="6" s="1"/>
  <c r="D53" i="6"/>
  <c r="E53" i="6" s="1"/>
  <c r="D34" i="6"/>
  <c r="E34" i="6" s="1"/>
  <c r="D33" i="6"/>
  <c r="E33" i="6" s="1"/>
  <c r="D30" i="6"/>
  <c r="E30" i="6" s="1"/>
  <c r="D17" i="6"/>
  <c r="E17" i="6" s="1"/>
  <c r="D42" i="8"/>
  <c r="E42" i="8" s="1"/>
  <c r="D88" i="7"/>
  <c r="E88" i="7" s="1"/>
  <c r="D42" i="10"/>
  <c r="E42" i="10" s="1"/>
  <c r="D70" i="7"/>
  <c r="E70" i="7" s="1"/>
  <c r="D82" i="7"/>
  <c r="E82" i="7" s="1"/>
  <c r="D16" i="9"/>
  <c r="E16" i="9" s="1"/>
  <c r="D68" i="6"/>
  <c r="E68" i="6" s="1"/>
  <c r="D98" i="7"/>
  <c r="E98" i="7" s="1"/>
  <c r="D91" i="6"/>
  <c r="E91" i="6" s="1"/>
  <c r="B100" i="5"/>
  <c r="B97" i="5"/>
  <c r="D97" i="5" s="1"/>
  <c r="E97" i="5" s="1"/>
  <c r="B96" i="5"/>
  <c r="D96" i="5" s="1"/>
  <c r="E96" i="5" s="1"/>
  <c r="D95" i="5"/>
  <c r="E95" i="5" s="1"/>
  <c r="B95" i="5"/>
  <c r="B94" i="5"/>
  <c r="D94" i="5" s="1"/>
  <c r="E94" i="5" s="1"/>
  <c r="B93" i="5"/>
  <c r="D93" i="5" s="1"/>
  <c r="E93" i="5" s="1"/>
  <c r="B92" i="5"/>
  <c r="D92" i="5" s="1"/>
  <c r="E92" i="5" s="1"/>
  <c r="B91" i="5"/>
  <c r="B86" i="5"/>
  <c r="B87" i="5" s="1"/>
  <c r="B85" i="5"/>
  <c r="D85" i="5" s="1"/>
  <c r="E85" i="5" s="1"/>
  <c r="B84" i="5"/>
  <c r="B81" i="5"/>
  <c r="D81" i="5" s="1"/>
  <c r="E81" i="5" s="1"/>
  <c r="B80" i="5"/>
  <c r="D80" i="5" s="1"/>
  <c r="E80" i="5" s="1"/>
  <c r="B79" i="5"/>
  <c r="D79" i="5" s="1"/>
  <c r="E79" i="5" s="1"/>
  <c r="B78" i="5"/>
  <c r="D78" i="5" s="1"/>
  <c r="E78" i="5" s="1"/>
  <c r="D77" i="5"/>
  <c r="E77" i="5" s="1"/>
  <c r="B77" i="5"/>
  <c r="B76" i="5"/>
  <c r="D76" i="5" s="1"/>
  <c r="E76" i="5" s="1"/>
  <c r="B75" i="5"/>
  <c r="D75" i="5" s="1"/>
  <c r="E75" i="5" s="1"/>
  <c r="B74" i="5"/>
  <c r="D74" i="5" s="1"/>
  <c r="E74" i="5" s="1"/>
  <c r="B73" i="5"/>
  <c r="D73" i="5" s="1"/>
  <c r="E73" i="5" s="1"/>
  <c r="B72" i="5"/>
  <c r="D72" i="5" s="1"/>
  <c r="E72" i="5" s="1"/>
  <c r="B71" i="5"/>
  <c r="B70" i="5"/>
  <c r="B67" i="5"/>
  <c r="D67" i="5" s="1"/>
  <c r="E67" i="5" s="1"/>
  <c r="B66" i="5"/>
  <c r="D66" i="5" s="1"/>
  <c r="E66" i="5" s="1"/>
  <c r="B65" i="5"/>
  <c r="D65" i="5" s="1"/>
  <c r="E65" i="5" s="1"/>
  <c r="B64" i="5"/>
  <c r="D64" i="5" s="1"/>
  <c r="E64" i="5" s="1"/>
  <c r="B63" i="5"/>
  <c r="B68" i="5" s="1"/>
  <c r="B61" i="5"/>
  <c r="D61" i="5" s="1"/>
  <c r="E61" i="5" s="1"/>
  <c r="B60" i="5"/>
  <c r="B59" i="5"/>
  <c r="D59" i="5" s="1"/>
  <c r="E59" i="5" s="1"/>
  <c r="B58" i="5"/>
  <c r="D58" i="5" s="1"/>
  <c r="E58" i="5" s="1"/>
  <c r="B57" i="5"/>
  <c r="D57" i="5" s="1"/>
  <c r="E57" i="5" s="1"/>
  <c r="B56" i="5"/>
  <c r="D56" i="5" s="1"/>
  <c r="E56" i="5" s="1"/>
  <c r="B55" i="5"/>
  <c r="D55" i="5" s="1"/>
  <c r="E55" i="5" s="1"/>
  <c r="B54" i="5"/>
  <c r="D54" i="5" s="1"/>
  <c r="E54" i="5" s="1"/>
  <c r="B53" i="5"/>
  <c r="D53" i="5" s="1"/>
  <c r="E53" i="5" s="1"/>
  <c r="B52" i="5"/>
  <c r="B51" i="5"/>
  <c r="D51" i="5" s="1"/>
  <c r="E51" i="5" s="1"/>
  <c r="B50" i="5"/>
  <c r="D50" i="5" s="1"/>
  <c r="E50" i="5" s="1"/>
  <c r="B49" i="5"/>
  <c r="D49" i="5" s="1"/>
  <c r="E49" i="5" s="1"/>
  <c r="B48" i="5"/>
  <c r="D48" i="5" s="1"/>
  <c r="E48" i="5" s="1"/>
  <c r="B47" i="5"/>
  <c r="B46" i="5"/>
  <c r="B45" i="5"/>
  <c r="B42" i="5"/>
  <c r="B41" i="5"/>
  <c r="D41" i="5" s="1"/>
  <c r="E41" i="5" s="1"/>
  <c r="D40" i="5"/>
  <c r="E40" i="5" s="1"/>
  <c r="B40" i="5"/>
  <c r="B39" i="5"/>
  <c r="D39" i="5" s="1"/>
  <c r="E39" i="5" s="1"/>
  <c r="B38" i="5"/>
  <c r="D38" i="5" s="1"/>
  <c r="E38" i="5" s="1"/>
  <c r="B37" i="5"/>
  <c r="D37" i="5" s="1"/>
  <c r="E37" i="5" s="1"/>
  <c r="B36" i="5"/>
  <c r="D36" i="5" s="1"/>
  <c r="E36" i="5" s="1"/>
  <c r="B35" i="5"/>
  <c r="D35" i="5" s="1"/>
  <c r="E35" i="5" s="1"/>
  <c r="B34" i="5"/>
  <c r="B33" i="5"/>
  <c r="B32" i="5"/>
  <c r="D32" i="5" s="1"/>
  <c r="E32" i="5" s="1"/>
  <c r="B31" i="5"/>
  <c r="D31" i="5" s="1"/>
  <c r="E31" i="5" s="1"/>
  <c r="B30" i="5"/>
  <c r="B29" i="5"/>
  <c r="B28" i="5"/>
  <c r="D28" i="5" s="1"/>
  <c r="E28" i="5" s="1"/>
  <c r="B27" i="5"/>
  <c r="D27" i="5" s="1"/>
  <c r="E27" i="5" s="1"/>
  <c r="D26" i="5"/>
  <c r="E26" i="5" s="1"/>
  <c r="B26" i="5"/>
  <c r="B25" i="5"/>
  <c r="D25" i="5" s="1"/>
  <c r="E25" i="5" s="1"/>
  <c r="B24" i="5"/>
  <c r="D24" i="5" s="1"/>
  <c r="E24" i="5" s="1"/>
  <c r="B23" i="5"/>
  <c r="D23" i="5" s="1"/>
  <c r="E23" i="5" s="1"/>
  <c r="B22" i="5"/>
  <c r="D22" i="5" s="1"/>
  <c r="E22" i="5" s="1"/>
  <c r="B21" i="5"/>
  <c r="D21" i="5" s="1"/>
  <c r="E21" i="5" s="1"/>
  <c r="B20" i="5"/>
  <c r="B19" i="5"/>
  <c r="B18" i="5"/>
  <c r="D18" i="5" s="1"/>
  <c r="E18" i="5" s="1"/>
  <c r="B17" i="5"/>
  <c r="D17" i="5" s="1"/>
  <c r="E17" i="5" s="1"/>
  <c r="B16" i="5"/>
  <c r="B13" i="5"/>
  <c r="B9" i="5"/>
  <c r="D68" i="5" l="1"/>
  <c r="E68" i="5" s="1"/>
  <c r="D86" i="5"/>
  <c r="E86" i="5" s="1"/>
  <c r="B98" i="5"/>
  <c r="D91" i="5"/>
  <c r="E91" i="5" s="1"/>
  <c r="B82" i="5"/>
  <c r="B88" i="5" s="1"/>
  <c r="B99" i="5" s="1"/>
  <c r="B101" i="5" s="1"/>
  <c r="D19" i="5"/>
  <c r="E19" i="5" s="1"/>
  <c r="D20" i="5"/>
  <c r="E20" i="5" s="1"/>
  <c r="D46" i="5"/>
  <c r="E46" i="5" s="1"/>
  <c r="D33" i="5"/>
  <c r="E33" i="5" s="1"/>
  <c r="D34" i="5"/>
  <c r="E34" i="5" s="1"/>
  <c r="D60" i="5"/>
  <c r="E60" i="5" s="1"/>
  <c r="D71" i="5"/>
  <c r="E71" i="5" s="1"/>
  <c r="D84" i="5"/>
  <c r="E84" i="5" s="1"/>
  <c r="D87" i="5"/>
  <c r="E87" i="5" s="1"/>
  <c r="D45" i="5"/>
  <c r="E45" i="5" s="1"/>
  <c r="D47" i="5"/>
  <c r="E47" i="5" s="1"/>
  <c r="D29" i="5"/>
  <c r="E29" i="5" s="1"/>
  <c r="D52" i="5"/>
  <c r="E52" i="5" s="1"/>
  <c r="D16" i="7"/>
  <c r="E16" i="7" s="1"/>
  <c r="D16" i="6"/>
  <c r="E16" i="6" s="1"/>
  <c r="D30" i="5"/>
  <c r="E30" i="5" s="1"/>
  <c r="D63" i="5"/>
  <c r="E63" i="5" s="1"/>
  <c r="D98" i="5"/>
  <c r="E98" i="5" s="1"/>
  <c r="D70" i="6"/>
  <c r="E70" i="6" s="1"/>
  <c r="D82" i="6"/>
  <c r="E82" i="6" s="1"/>
  <c r="D42" i="9"/>
  <c r="E42" i="9" s="1"/>
  <c r="B100" i="4"/>
  <c r="B97" i="4"/>
  <c r="D97" i="4" s="1"/>
  <c r="E97" i="4" s="1"/>
  <c r="B96" i="4"/>
  <c r="D96" i="4" s="1"/>
  <c r="E96" i="4" s="1"/>
  <c r="D95" i="4"/>
  <c r="E95" i="4" s="1"/>
  <c r="B95" i="4"/>
  <c r="B94" i="4"/>
  <c r="D94" i="4" s="1"/>
  <c r="E94" i="4" s="1"/>
  <c r="B93" i="4"/>
  <c r="D93" i="4" s="1"/>
  <c r="E93" i="4" s="1"/>
  <c r="B92" i="4"/>
  <c r="B91" i="4"/>
  <c r="D91" i="4" s="1"/>
  <c r="E91" i="4" s="1"/>
  <c r="B86" i="4"/>
  <c r="D86" i="4" s="1"/>
  <c r="E86" i="4" s="1"/>
  <c r="B85" i="4"/>
  <c r="D85" i="4" s="1"/>
  <c r="E85" i="4" s="1"/>
  <c r="B84" i="4"/>
  <c r="B81" i="4"/>
  <c r="D81" i="4" s="1"/>
  <c r="E81" i="4" s="1"/>
  <c r="B80" i="4"/>
  <c r="D80" i="4" s="1"/>
  <c r="E80" i="4" s="1"/>
  <c r="B79" i="4"/>
  <c r="D79" i="4" s="1"/>
  <c r="E79" i="4" s="1"/>
  <c r="B78" i="4"/>
  <c r="D78" i="4" s="1"/>
  <c r="E78" i="4" s="1"/>
  <c r="B77" i="4"/>
  <c r="D77" i="4" s="1"/>
  <c r="E77" i="4" s="1"/>
  <c r="D76" i="4"/>
  <c r="E76" i="4" s="1"/>
  <c r="B76" i="4"/>
  <c r="B75" i="4"/>
  <c r="D75" i="4" s="1"/>
  <c r="E75" i="4" s="1"/>
  <c r="B74" i="4"/>
  <c r="D74" i="4" s="1"/>
  <c r="E74" i="4" s="1"/>
  <c r="B73" i="4"/>
  <c r="D73" i="4" s="1"/>
  <c r="E73" i="4" s="1"/>
  <c r="B72" i="4"/>
  <c r="D72" i="4" s="1"/>
  <c r="E72" i="4" s="1"/>
  <c r="B71" i="4"/>
  <c r="D71" i="4" s="1"/>
  <c r="E71" i="4" s="1"/>
  <c r="B70" i="4"/>
  <c r="B82" i="4" s="1"/>
  <c r="D67" i="4"/>
  <c r="E67" i="4" s="1"/>
  <c r="B67" i="4"/>
  <c r="D66" i="4"/>
  <c r="E66" i="4" s="1"/>
  <c r="B66" i="4"/>
  <c r="B65" i="4"/>
  <c r="D65" i="4" s="1"/>
  <c r="E65" i="4" s="1"/>
  <c r="B64" i="4"/>
  <c r="D64" i="4" s="1"/>
  <c r="E64" i="4" s="1"/>
  <c r="B63" i="4"/>
  <c r="B68" i="4" s="1"/>
  <c r="B61" i="4"/>
  <c r="D61" i="4" s="1"/>
  <c r="E61" i="4" s="1"/>
  <c r="B60" i="4"/>
  <c r="D60" i="4" s="1"/>
  <c r="E60" i="4" s="1"/>
  <c r="B59" i="4"/>
  <c r="D59" i="4" s="1"/>
  <c r="E59" i="4" s="1"/>
  <c r="D58" i="4"/>
  <c r="E58" i="4" s="1"/>
  <c r="B58" i="4"/>
  <c r="B57" i="4"/>
  <c r="D57" i="4" s="1"/>
  <c r="E57" i="4" s="1"/>
  <c r="B56" i="4"/>
  <c r="D56" i="4" s="1"/>
  <c r="E56" i="4" s="1"/>
  <c r="B55" i="4"/>
  <c r="D55" i="4" s="1"/>
  <c r="E55" i="4" s="1"/>
  <c r="B54" i="4"/>
  <c r="B53" i="4"/>
  <c r="D53" i="4" s="1"/>
  <c r="E53" i="4" s="1"/>
  <c r="B52" i="4"/>
  <c r="D52" i="4" s="1"/>
  <c r="E52" i="4" s="1"/>
  <c r="B51" i="4"/>
  <c r="D51" i="4" s="1"/>
  <c r="E51" i="4" s="1"/>
  <c r="B50" i="4"/>
  <c r="D50" i="4" s="1"/>
  <c r="E50" i="4" s="1"/>
  <c r="B49" i="4"/>
  <c r="B48" i="4"/>
  <c r="D48" i="4" s="1"/>
  <c r="E48" i="4" s="1"/>
  <c r="B47" i="4"/>
  <c r="D47" i="4" s="1"/>
  <c r="E47" i="4" s="1"/>
  <c r="B46" i="4"/>
  <c r="B45" i="4"/>
  <c r="D45" i="4" s="1"/>
  <c r="E45" i="4" s="1"/>
  <c r="B42" i="4"/>
  <c r="B41" i="4"/>
  <c r="D41" i="4" s="1"/>
  <c r="E41" i="4" s="1"/>
  <c r="B40" i="4"/>
  <c r="D40" i="4" s="1"/>
  <c r="E40" i="4" s="1"/>
  <c r="B39" i="4"/>
  <c r="D39" i="4" s="1"/>
  <c r="E39" i="4" s="1"/>
  <c r="D38" i="4"/>
  <c r="E38" i="4" s="1"/>
  <c r="B38" i="4"/>
  <c r="D37" i="4"/>
  <c r="E37" i="4" s="1"/>
  <c r="B37" i="4"/>
  <c r="B36" i="4"/>
  <c r="D36" i="4" s="1"/>
  <c r="E36" i="4" s="1"/>
  <c r="B35" i="4"/>
  <c r="D35" i="4" s="1"/>
  <c r="E35" i="4" s="1"/>
  <c r="B34" i="4"/>
  <c r="B33" i="4"/>
  <c r="B32" i="4"/>
  <c r="D32" i="4" s="1"/>
  <c r="E32" i="4" s="1"/>
  <c r="B31" i="4"/>
  <c r="B30" i="4"/>
  <c r="B29" i="4"/>
  <c r="D29" i="4" s="1"/>
  <c r="E29" i="4" s="1"/>
  <c r="B28" i="4"/>
  <c r="D28" i="4" s="1"/>
  <c r="E28" i="4" s="1"/>
  <c r="B27" i="4"/>
  <c r="D27" i="4" s="1"/>
  <c r="E27" i="4" s="1"/>
  <c r="B26" i="4"/>
  <c r="D26" i="4" s="1"/>
  <c r="E26" i="4" s="1"/>
  <c r="B25" i="4"/>
  <c r="D24" i="4"/>
  <c r="E24" i="4" s="1"/>
  <c r="B24" i="4"/>
  <c r="B23" i="4"/>
  <c r="D23" i="4" s="1"/>
  <c r="E23" i="4" s="1"/>
  <c r="B22" i="4"/>
  <c r="D22" i="4" s="1"/>
  <c r="E22" i="4" s="1"/>
  <c r="B21" i="4"/>
  <c r="D21" i="4" s="1"/>
  <c r="E21" i="4" s="1"/>
  <c r="B20" i="4"/>
  <c r="D20" i="4" s="1"/>
  <c r="E20" i="4" s="1"/>
  <c r="B19" i="4"/>
  <c r="B18" i="4"/>
  <c r="D18" i="4" s="1"/>
  <c r="E18" i="4" s="1"/>
  <c r="B17" i="4"/>
  <c r="B16" i="4"/>
  <c r="B13" i="4"/>
  <c r="B9" i="4" s="1"/>
  <c r="B98" i="4" l="1"/>
  <c r="B87" i="4"/>
  <c r="D98" i="4"/>
  <c r="E98" i="4" s="1"/>
  <c r="D33" i="4"/>
  <c r="E33" i="4" s="1"/>
  <c r="D34" i="4"/>
  <c r="E34" i="4" s="1"/>
  <c r="B88" i="4"/>
  <c r="D25" i="4"/>
  <c r="E25" i="4" s="1"/>
  <c r="B99" i="4"/>
  <c r="B101" i="4" s="1"/>
  <c r="D54" i="4"/>
  <c r="E54" i="4" s="1"/>
  <c r="D31" i="4"/>
  <c r="E31" i="4" s="1"/>
  <c r="D87" i="4"/>
  <c r="E87" i="4" s="1"/>
  <c r="D19" i="4"/>
  <c r="E19" i="4" s="1"/>
  <c r="D46" i="4"/>
  <c r="E46" i="4" s="1"/>
  <c r="D49" i="4"/>
  <c r="E49" i="4" s="1"/>
  <c r="D68" i="4"/>
  <c r="E68" i="4" s="1"/>
  <c r="D17" i="4"/>
  <c r="E17" i="4" s="1"/>
  <c r="D84" i="4"/>
  <c r="E84" i="4" s="1"/>
  <c r="D92" i="4"/>
  <c r="E92" i="4" s="1"/>
  <c r="D30" i="4"/>
  <c r="E30" i="4" s="1"/>
  <c r="D63" i="4"/>
  <c r="E63" i="4" s="1"/>
  <c r="D42" i="7"/>
  <c r="E42" i="7" s="1"/>
  <c r="D70" i="5"/>
  <c r="E70" i="5" s="1"/>
  <c r="D42" i="6"/>
  <c r="E42" i="6" s="1"/>
  <c r="D88" i="6"/>
  <c r="E88" i="6" s="1"/>
  <c r="D16" i="5"/>
  <c r="E16" i="5" s="1"/>
  <c r="B100" i="3"/>
  <c r="B97" i="3"/>
  <c r="D97" i="3" s="1"/>
  <c r="E97" i="3" s="1"/>
  <c r="D96" i="3"/>
  <c r="E96" i="3" s="1"/>
  <c r="B96" i="3"/>
  <c r="B95" i="3"/>
  <c r="D95" i="3" s="1"/>
  <c r="E95" i="3" s="1"/>
  <c r="B94" i="3"/>
  <c r="D94" i="3" s="1"/>
  <c r="E94" i="3" s="1"/>
  <c r="B93" i="3"/>
  <c r="D93" i="3" s="1"/>
  <c r="E93" i="3" s="1"/>
  <c r="B92" i="3"/>
  <c r="B91" i="3"/>
  <c r="D86" i="3"/>
  <c r="E86" i="3" s="1"/>
  <c r="B86" i="3"/>
  <c r="B85" i="3"/>
  <c r="D85" i="3" s="1"/>
  <c r="E85" i="3" s="1"/>
  <c r="B84" i="3"/>
  <c r="B87" i="3" s="1"/>
  <c r="D87" i="3" s="1"/>
  <c r="E87" i="3" s="1"/>
  <c r="B81" i="3"/>
  <c r="D81" i="3" s="1"/>
  <c r="E81" i="3" s="1"/>
  <c r="B80" i="3"/>
  <c r="D80" i="3" s="1"/>
  <c r="E80" i="3" s="1"/>
  <c r="B79" i="3"/>
  <c r="D79" i="3" s="1"/>
  <c r="E79" i="3" s="1"/>
  <c r="D78" i="3"/>
  <c r="E78" i="3" s="1"/>
  <c r="B78" i="3"/>
  <c r="B77" i="3"/>
  <c r="D77" i="3" s="1"/>
  <c r="E77" i="3" s="1"/>
  <c r="B76" i="3"/>
  <c r="D76" i="3" s="1"/>
  <c r="E76" i="3" s="1"/>
  <c r="B75" i="3"/>
  <c r="D75" i="3" s="1"/>
  <c r="E75" i="3" s="1"/>
  <c r="B74" i="3"/>
  <c r="D74" i="3" s="1"/>
  <c r="E74" i="3" s="1"/>
  <c r="B73" i="3"/>
  <c r="D73" i="3" s="1"/>
  <c r="E73" i="3" s="1"/>
  <c r="D72" i="3"/>
  <c r="E72" i="3" s="1"/>
  <c r="B72" i="3"/>
  <c r="B71" i="3"/>
  <c r="B70" i="3"/>
  <c r="B67" i="3"/>
  <c r="D67" i="3" s="1"/>
  <c r="E67" i="3" s="1"/>
  <c r="B66" i="3"/>
  <c r="D66" i="3" s="1"/>
  <c r="E66" i="3" s="1"/>
  <c r="B65" i="3"/>
  <c r="D65" i="3" s="1"/>
  <c r="E65" i="3" s="1"/>
  <c r="B64" i="3"/>
  <c r="D64" i="3" s="1"/>
  <c r="E64" i="3" s="1"/>
  <c r="B63" i="3"/>
  <c r="B68" i="3" s="1"/>
  <c r="B61" i="3"/>
  <c r="D61" i="3" s="1"/>
  <c r="E61" i="3" s="1"/>
  <c r="B60" i="3"/>
  <c r="D60" i="3" s="1"/>
  <c r="E60" i="3" s="1"/>
  <c r="B59" i="3"/>
  <c r="D59" i="3" s="1"/>
  <c r="E59" i="3" s="1"/>
  <c r="B58" i="3"/>
  <c r="D58" i="3" s="1"/>
  <c r="E58" i="3" s="1"/>
  <c r="B57" i="3"/>
  <c r="D57" i="3" s="1"/>
  <c r="E57" i="3" s="1"/>
  <c r="B56" i="3"/>
  <c r="B55" i="3"/>
  <c r="D55" i="3" s="1"/>
  <c r="E55" i="3" s="1"/>
  <c r="B54" i="3"/>
  <c r="D54" i="3" s="1"/>
  <c r="E54" i="3" s="1"/>
  <c r="B53" i="3"/>
  <c r="D53" i="3" s="1"/>
  <c r="E53" i="3" s="1"/>
  <c r="D52" i="3"/>
  <c r="E52" i="3" s="1"/>
  <c r="B52" i="3"/>
  <c r="B51" i="3"/>
  <c r="D51" i="3" s="1"/>
  <c r="E51" i="3" s="1"/>
  <c r="B50" i="3"/>
  <c r="B49" i="3"/>
  <c r="D49" i="3" s="1"/>
  <c r="E49" i="3" s="1"/>
  <c r="B48" i="3"/>
  <c r="D48" i="3" s="1"/>
  <c r="E48" i="3" s="1"/>
  <c r="B47" i="3"/>
  <c r="B46" i="3"/>
  <c r="B45" i="3"/>
  <c r="B42" i="3"/>
  <c r="B41" i="3"/>
  <c r="D41" i="3" s="1"/>
  <c r="E41" i="3" s="1"/>
  <c r="D40" i="3"/>
  <c r="E40" i="3" s="1"/>
  <c r="B40" i="3"/>
  <c r="B39" i="3"/>
  <c r="D39" i="3" s="1"/>
  <c r="E39" i="3" s="1"/>
  <c r="B38" i="3"/>
  <c r="D38" i="3" s="1"/>
  <c r="E38" i="3" s="1"/>
  <c r="B37" i="3"/>
  <c r="D37" i="3" s="1"/>
  <c r="E37" i="3" s="1"/>
  <c r="B36" i="3"/>
  <c r="D36" i="3" s="1"/>
  <c r="E36" i="3" s="1"/>
  <c r="B35" i="3"/>
  <c r="D35" i="3" s="1"/>
  <c r="E35" i="3" s="1"/>
  <c r="B34" i="3"/>
  <c r="B33" i="3"/>
  <c r="B32" i="3"/>
  <c r="D32" i="3" s="1"/>
  <c r="E32" i="3" s="1"/>
  <c r="B31" i="3"/>
  <c r="D31" i="3" s="1"/>
  <c r="E31" i="3" s="1"/>
  <c r="B30" i="3"/>
  <c r="B29" i="3"/>
  <c r="B28" i="3"/>
  <c r="D28" i="3" s="1"/>
  <c r="E28" i="3" s="1"/>
  <c r="B27" i="3"/>
  <c r="D27" i="3" s="1"/>
  <c r="E27" i="3" s="1"/>
  <c r="B26" i="3"/>
  <c r="D26" i="3" s="1"/>
  <c r="E26" i="3" s="1"/>
  <c r="B25" i="3"/>
  <c r="D25" i="3" s="1"/>
  <c r="E25" i="3" s="1"/>
  <c r="B24" i="3"/>
  <c r="D24" i="3" s="1"/>
  <c r="E24" i="3" s="1"/>
  <c r="B23" i="3"/>
  <c r="D23" i="3" s="1"/>
  <c r="E23" i="3" s="1"/>
  <c r="B22" i="3"/>
  <c r="D22" i="3" s="1"/>
  <c r="E22" i="3" s="1"/>
  <c r="B21" i="3"/>
  <c r="D21" i="3" s="1"/>
  <c r="E21" i="3" s="1"/>
  <c r="B20" i="3"/>
  <c r="B19" i="3"/>
  <c r="D19" i="3" s="1"/>
  <c r="E19" i="3" s="1"/>
  <c r="B18" i="3"/>
  <c r="D18" i="3" s="1"/>
  <c r="E18" i="3" s="1"/>
  <c r="B17" i="3"/>
  <c r="B16" i="3"/>
  <c r="B13" i="3"/>
  <c r="B9" i="3"/>
  <c r="B98" i="3" l="1"/>
  <c r="D92" i="3"/>
  <c r="E92" i="3" s="1"/>
  <c r="B82" i="3"/>
  <c r="B88" i="3" s="1"/>
  <c r="B99" i="3" s="1"/>
  <c r="B101" i="3" s="1"/>
  <c r="D17" i="3"/>
  <c r="E17" i="3" s="1"/>
  <c r="D56" i="3"/>
  <c r="E56" i="3" s="1"/>
  <c r="D33" i="3"/>
  <c r="E33" i="3" s="1"/>
  <c r="D34" i="3"/>
  <c r="E34" i="3" s="1"/>
  <c r="D47" i="3"/>
  <c r="E47" i="3" s="1"/>
  <c r="D46" i="3"/>
  <c r="E46" i="3" s="1"/>
  <c r="D29" i="3"/>
  <c r="E29" i="3" s="1"/>
  <c r="D30" i="3"/>
  <c r="E30" i="3" s="1"/>
  <c r="D68" i="3"/>
  <c r="E68" i="3" s="1"/>
  <c r="D63" i="3"/>
  <c r="E63" i="3" s="1"/>
  <c r="D50" i="3"/>
  <c r="E50" i="3" s="1"/>
  <c r="D42" i="5"/>
  <c r="E42" i="5" s="1"/>
  <c r="D16" i="4"/>
  <c r="E16" i="4" s="1"/>
  <c r="D45" i="3"/>
  <c r="E45" i="3" s="1"/>
  <c r="D71" i="3"/>
  <c r="E71" i="3" s="1"/>
  <c r="D84" i="3"/>
  <c r="E84" i="3" s="1"/>
  <c r="D20" i="3"/>
  <c r="E20" i="3" s="1"/>
  <c r="D70" i="4"/>
  <c r="E70" i="4" s="1"/>
  <c r="D82" i="5"/>
  <c r="E82" i="5" s="1"/>
  <c r="D88" i="5"/>
  <c r="E88" i="5" s="1"/>
  <c r="B100" i="2"/>
  <c r="D97" i="2"/>
  <c r="E97" i="2" s="1"/>
  <c r="B97" i="2"/>
  <c r="D96" i="2"/>
  <c r="E96" i="2" s="1"/>
  <c r="B96" i="2"/>
  <c r="B95" i="2"/>
  <c r="D95" i="2" s="1"/>
  <c r="E95" i="2" s="1"/>
  <c r="B94" i="2"/>
  <c r="D94" i="2" s="1"/>
  <c r="E94" i="2" s="1"/>
  <c r="B93" i="2"/>
  <c r="D93" i="2" s="1"/>
  <c r="E93" i="2" s="1"/>
  <c r="B92" i="2"/>
  <c r="B91" i="2"/>
  <c r="D86" i="2"/>
  <c r="E86" i="2" s="1"/>
  <c r="B86" i="2"/>
  <c r="B85" i="2"/>
  <c r="D85" i="2" s="1"/>
  <c r="E85" i="2" s="1"/>
  <c r="B84" i="2"/>
  <c r="B87" i="2" s="1"/>
  <c r="B81" i="2"/>
  <c r="D81" i="2" s="1"/>
  <c r="E81" i="2" s="1"/>
  <c r="B80" i="2"/>
  <c r="D80" i="2" s="1"/>
  <c r="E80" i="2" s="1"/>
  <c r="B79" i="2"/>
  <c r="D79" i="2" s="1"/>
  <c r="E79" i="2" s="1"/>
  <c r="B78" i="2"/>
  <c r="D78" i="2" s="1"/>
  <c r="E78" i="2" s="1"/>
  <c r="B77" i="2"/>
  <c r="D77" i="2" s="1"/>
  <c r="E77" i="2" s="1"/>
  <c r="B76" i="2"/>
  <c r="D76" i="2" s="1"/>
  <c r="E76" i="2" s="1"/>
  <c r="B75" i="2"/>
  <c r="D75" i="2" s="1"/>
  <c r="E75" i="2" s="1"/>
  <c r="B74" i="2"/>
  <c r="D74" i="2" s="1"/>
  <c r="E74" i="2" s="1"/>
  <c r="B73" i="2"/>
  <c r="D73" i="2" s="1"/>
  <c r="E73" i="2" s="1"/>
  <c r="B72" i="2"/>
  <c r="D72" i="2" s="1"/>
  <c r="E72" i="2" s="1"/>
  <c r="B71" i="2"/>
  <c r="B70" i="2"/>
  <c r="B67" i="2"/>
  <c r="D67" i="2" s="1"/>
  <c r="E67" i="2" s="1"/>
  <c r="B66" i="2"/>
  <c r="D66" i="2" s="1"/>
  <c r="E66" i="2" s="1"/>
  <c r="B65" i="2"/>
  <c r="B68" i="2" s="1"/>
  <c r="D64" i="2"/>
  <c r="E64" i="2" s="1"/>
  <c r="B64" i="2"/>
  <c r="B63" i="2"/>
  <c r="B61" i="2"/>
  <c r="D61" i="2" s="1"/>
  <c r="E61" i="2" s="1"/>
  <c r="B60" i="2"/>
  <c r="D60" i="2" s="1"/>
  <c r="E60" i="2" s="1"/>
  <c r="B59" i="2"/>
  <c r="B58" i="2"/>
  <c r="D58" i="2" s="1"/>
  <c r="E58" i="2" s="1"/>
  <c r="B57" i="2"/>
  <c r="D57" i="2" s="1"/>
  <c r="E57" i="2" s="1"/>
  <c r="B56" i="2"/>
  <c r="D56" i="2" s="1"/>
  <c r="E56" i="2" s="1"/>
  <c r="B55" i="2"/>
  <c r="D55" i="2" s="1"/>
  <c r="E55" i="2" s="1"/>
  <c r="B54" i="2"/>
  <c r="D54" i="2" s="1"/>
  <c r="E54" i="2" s="1"/>
  <c r="B53" i="2"/>
  <c r="D53" i="2" s="1"/>
  <c r="E53" i="2" s="1"/>
  <c r="B52" i="2"/>
  <c r="D52" i="2" s="1"/>
  <c r="E52" i="2" s="1"/>
  <c r="B51" i="2"/>
  <c r="D51" i="2" s="1"/>
  <c r="E51" i="2" s="1"/>
  <c r="B50" i="2"/>
  <c r="D50" i="2" s="1"/>
  <c r="E50" i="2" s="1"/>
  <c r="B49" i="2"/>
  <c r="D49" i="2" s="1"/>
  <c r="E49" i="2" s="1"/>
  <c r="B48" i="2"/>
  <c r="D48" i="2" s="1"/>
  <c r="E48" i="2" s="1"/>
  <c r="B47" i="2"/>
  <c r="B46" i="2"/>
  <c r="D46" i="2" s="1"/>
  <c r="E46" i="2" s="1"/>
  <c r="B45" i="2"/>
  <c r="B42" i="2"/>
  <c r="B41" i="2"/>
  <c r="D41" i="2" s="1"/>
  <c r="E41" i="2" s="1"/>
  <c r="B40" i="2"/>
  <c r="D40" i="2" s="1"/>
  <c r="E40" i="2" s="1"/>
  <c r="B39" i="2"/>
  <c r="D39" i="2" s="1"/>
  <c r="E39" i="2" s="1"/>
  <c r="B38" i="2"/>
  <c r="D38" i="2" s="1"/>
  <c r="E38" i="2" s="1"/>
  <c r="B37" i="2"/>
  <c r="D37" i="2" s="1"/>
  <c r="E37" i="2" s="1"/>
  <c r="B36" i="2"/>
  <c r="D36" i="2" s="1"/>
  <c r="E36" i="2" s="1"/>
  <c r="B35" i="2"/>
  <c r="D35" i="2" s="1"/>
  <c r="E35" i="2" s="1"/>
  <c r="B34" i="2"/>
  <c r="B33" i="2"/>
  <c r="D33" i="2" s="1"/>
  <c r="E33" i="2" s="1"/>
  <c r="B32" i="2"/>
  <c r="D32" i="2" s="1"/>
  <c r="E32" i="2" s="1"/>
  <c r="B31" i="2"/>
  <c r="D31" i="2" s="1"/>
  <c r="E31" i="2" s="1"/>
  <c r="B30" i="2"/>
  <c r="B29" i="2"/>
  <c r="B28" i="2"/>
  <c r="D28" i="2" s="1"/>
  <c r="E28" i="2" s="1"/>
  <c r="D27" i="2"/>
  <c r="E27" i="2" s="1"/>
  <c r="B27" i="2"/>
  <c r="D26" i="2"/>
  <c r="E26" i="2" s="1"/>
  <c r="B26" i="2"/>
  <c r="B25" i="2"/>
  <c r="D25" i="2" s="1"/>
  <c r="E25" i="2" s="1"/>
  <c r="B24" i="2"/>
  <c r="D24" i="2" s="1"/>
  <c r="E24" i="2" s="1"/>
  <c r="B23" i="2"/>
  <c r="D23" i="2" s="1"/>
  <c r="E23" i="2" s="1"/>
  <c r="B22" i="2"/>
  <c r="D22" i="2" s="1"/>
  <c r="E22" i="2" s="1"/>
  <c r="D21" i="2"/>
  <c r="E21" i="2" s="1"/>
  <c r="B21" i="2"/>
  <c r="B20" i="2"/>
  <c r="B19" i="2"/>
  <c r="B18" i="2"/>
  <c r="D18" i="2" s="1"/>
  <c r="E18" i="2" s="1"/>
  <c r="B17" i="2"/>
  <c r="B16" i="2"/>
  <c r="B13" i="2"/>
  <c r="B9" i="2"/>
  <c r="B98" i="2" l="1"/>
  <c r="D92" i="2"/>
  <c r="E92" i="2" s="1"/>
  <c r="D65" i="2"/>
  <c r="E65" i="2" s="1"/>
  <c r="B82" i="2"/>
  <c r="D47" i="2"/>
  <c r="E47" i="2" s="1"/>
  <c r="D29" i="2"/>
  <c r="E29" i="2" s="1"/>
  <c r="D30" i="2"/>
  <c r="E30" i="2" s="1"/>
  <c r="B88" i="2"/>
  <c r="B99" i="2" s="1"/>
  <c r="B101" i="2" s="1"/>
  <c r="D91" i="2"/>
  <c r="E91" i="2" s="1"/>
  <c r="D98" i="2"/>
  <c r="E98" i="2" s="1"/>
  <c r="D84" i="2"/>
  <c r="E84" i="2" s="1"/>
  <c r="D87" i="2"/>
  <c r="E87" i="2" s="1"/>
  <c r="D45" i="2"/>
  <c r="E45" i="2" s="1"/>
  <c r="D19" i="2"/>
  <c r="E19" i="2" s="1"/>
  <c r="D20" i="2"/>
  <c r="E20" i="2" s="1"/>
  <c r="D71" i="2"/>
  <c r="E71" i="2" s="1"/>
  <c r="D59" i="2"/>
  <c r="E59" i="2" s="1"/>
  <c r="D63" i="2"/>
  <c r="E63" i="2" s="1"/>
  <c r="D68" i="2"/>
  <c r="E68" i="2" s="1"/>
  <c r="D34" i="2"/>
  <c r="E34" i="2" s="1"/>
  <c r="D91" i="3"/>
  <c r="E91" i="3" s="1"/>
  <c r="D98" i="3"/>
  <c r="E98" i="3" s="1"/>
  <c r="D42" i="4"/>
  <c r="E42" i="4" s="1"/>
  <c r="D17" i="2"/>
  <c r="E17" i="2" s="1"/>
  <c r="D82" i="4"/>
  <c r="E82" i="4" s="1"/>
  <c r="D88" i="4"/>
  <c r="E88" i="4" s="1"/>
  <c r="D16" i="3"/>
  <c r="E16" i="3" s="1"/>
  <c r="D70" i="3"/>
  <c r="E70" i="3" s="1"/>
  <c r="D82" i="3"/>
  <c r="E82" i="3" s="1"/>
  <c r="D88" i="3"/>
  <c r="E88" i="3" s="1"/>
  <c r="D88" i="2" l="1"/>
  <c r="E88" i="2" s="1"/>
  <c r="D42" i="3"/>
  <c r="E42" i="3" s="1"/>
  <c r="D82" i="2"/>
  <c r="E82" i="2" s="1"/>
  <c r="D70" i="2"/>
  <c r="E70" i="2" s="1"/>
  <c r="D16" i="2"/>
  <c r="E16" i="2" s="1"/>
  <c r="D42" i="2" l="1"/>
  <c r="E42" i="2" s="1"/>
</calcChain>
</file>

<file path=xl/sharedStrings.xml><?xml version="1.0" encoding="utf-8"?>
<sst xmlns="http://schemas.openxmlformats.org/spreadsheetml/2006/main" count="1116" uniqueCount="89">
  <si>
    <r>
      <rPr>
        <sz val="8"/>
        <color rgb="FF31484C"/>
        <rFont val="Segoe UI"/>
        <family val="2"/>
      </rPr>
      <t xml:space="preserve">Republic of the Philippines
</t>
    </r>
  </si>
  <si>
    <r>
      <rPr>
        <sz val="8"/>
        <color rgb="FF31484C"/>
        <rFont val="Segoe UI"/>
        <family val="2"/>
      </rPr>
      <t xml:space="preserve">National Electrification Administration
</t>
    </r>
  </si>
  <si>
    <t>Budget Performance</t>
  </si>
  <si>
    <t>Account Name</t>
  </si>
  <si>
    <t>Approved Budget for the Year</t>
  </si>
  <si>
    <t xml:space="preserve"> To Date </t>
  </si>
  <si>
    <t xml:space="preserve"> Budget Balance </t>
  </si>
  <si>
    <t>Budget Balance (%)</t>
  </si>
  <si>
    <r>
      <rPr>
        <b/>
        <sz val="8"/>
        <color rgb="FF000000"/>
        <rFont val="Segoe UI"/>
        <family val="2"/>
      </rPr>
      <t>INTERNAL CASH GENERATION</t>
    </r>
  </si>
  <si>
    <t/>
  </si>
  <si>
    <r>
      <rPr>
        <sz val="8"/>
        <color rgb="FF000000"/>
        <rFont val="Segoe UI"/>
        <family val="2"/>
      </rPr>
      <t>1. Collection from Consumer A/R</t>
    </r>
  </si>
  <si>
    <r>
      <rPr>
        <sz val="8"/>
        <color rgb="FF000000"/>
        <rFont val="Segoe UI"/>
        <family val="2"/>
      </rPr>
      <t>1.a. From Power Bills</t>
    </r>
  </si>
  <si>
    <r>
      <rPr>
        <sz val="8"/>
        <color rgb="FF000000"/>
        <rFont val="Segoe UI"/>
        <family val="2"/>
      </rPr>
      <t>1.b. From RFSC</t>
    </r>
  </si>
  <si>
    <r>
      <rPr>
        <sz val="8"/>
        <color rgb="FF000000"/>
        <rFont val="Segoe UI"/>
        <family val="2"/>
      </rPr>
      <t>1.c. From Universal Charge</t>
    </r>
  </si>
  <si>
    <r>
      <rPr>
        <sz val="8"/>
        <color rgb="FF000000"/>
        <rFont val="Segoe UI"/>
        <family val="2"/>
      </rPr>
      <t>1.c.1 Missionary Electrification</t>
    </r>
  </si>
  <si>
    <r>
      <rPr>
        <sz val="8"/>
        <color rgb="FF000000"/>
        <rFont val="Segoe UI"/>
        <family val="2"/>
      </rPr>
      <t>1.c.2 RE Developers Cash Incentives</t>
    </r>
  </si>
  <si>
    <r>
      <rPr>
        <sz val="8"/>
        <color rgb="FF000000"/>
        <rFont val="Segoe UI"/>
        <family val="2"/>
      </rPr>
      <t>1.c.3 Environmental Charge</t>
    </r>
  </si>
  <si>
    <r>
      <rPr>
        <sz val="8"/>
        <color rgb="FF000000"/>
        <rFont val="Segoe UI"/>
        <family val="2"/>
      </rPr>
      <t>1.c.4 NPC Stranded Contract Costs</t>
    </r>
  </si>
  <si>
    <r>
      <rPr>
        <sz val="8"/>
        <color rgb="FF000000"/>
        <rFont val="Segoe UI"/>
        <family val="2"/>
      </rPr>
      <t>1.c.5 NPC Stranded Debt</t>
    </r>
  </si>
  <si>
    <r>
      <rPr>
        <sz val="8"/>
        <color rgb="FF000000"/>
        <rFont val="Segoe UI"/>
        <family val="2"/>
      </rPr>
      <t>1.c.6 Others</t>
    </r>
  </si>
  <si>
    <r>
      <rPr>
        <sz val="8"/>
        <color rgb="FF000000"/>
        <rFont val="Segoe UI"/>
        <family val="2"/>
      </rPr>
      <t>1.d. From FIT ALL</t>
    </r>
  </si>
  <si>
    <t>1.d. From VAT</t>
  </si>
  <si>
    <t>1.e. Other Taxes</t>
  </si>
  <si>
    <r>
      <rPr>
        <sz val="8"/>
        <color rgb="FF000000"/>
        <rFont val="Segoe UI"/>
        <family val="2"/>
      </rPr>
      <t>2. Other Revenue</t>
    </r>
  </si>
  <si>
    <r>
      <rPr>
        <sz val="8"/>
        <color rgb="FF000000"/>
        <rFont val="Segoe UI"/>
        <family val="2"/>
      </rPr>
      <t>2.a. Reconnection &amp; Other Fees</t>
    </r>
  </si>
  <si>
    <r>
      <rPr>
        <sz val="8"/>
        <color rgb="FF000000"/>
        <rFont val="Segoe UI"/>
        <family val="2"/>
      </rPr>
      <t>2.b. Interest Income</t>
    </r>
  </si>
  <si>
    <r>
      <rPr>
        <sz val="8"/>
        <color rgb="FF000000"/>
        <rFont val="Segoe UI"/>
        <family val="2"/>
      </rPr>
      <t>2.c. Others</t>
    </r>
  </si>
  <si>
    <r>
      <rPr>
        <sz val="8"/>
        <color rgb="FF000000"/>
        <rFont val="Segoe UI"/>
        <family val="2"/>
      </rPr>
      <t>3. Loans</t>
    </r>
  </si>
  <si>
    <r>
      <rPr>
        <sz val="8"/>
        <color rgb="FF000000"/>
        <rFont val="Segoe UI"/>
        <family val="2"/>
      </rPr>
      <t>3.a. Loans from NEA</t>
    </r>
  </si>
  <si>
    <r>
      <rPr>
        <sz val="8"/>
        <color rgb="FF000000"/>
        <rFont val="Segoe UI"/>
        <family val="2"/>
      </rPr>
      <t>3.b. Loans from Banks</t>
    </r>
  </si>
  <si>
    <t>3.b Loans from Other Financial Institutions</t>
  </si>
  <si>
    <r>
      <rPr>
        <sz val="8"/>
        <color rgb="FF000000"/>
        <rFont val="Segoe UI"/>
        <family val="2"/>
      </rPr>
      <t>3.d. Loans from Other Sources</t>
    </r>
  </si>
  <si>
    <r>
      <rPr>
        <sz val="8"/>
        <color rgb="FF000000"/>
        <rFont val="Segoe UI"/>
        <family val="2"/>
      </rPr>
      <t>4. Subsidy</t>
    </r>
  </si>
  <si>
    <r>
      <rPr>
        <sz val="8"/>
        <color rgb="FF000000"/>
        <rFont val="Segoe UI"/>
        <family val="2"/>
      </rPr>
      <t>5. Proceeds from CDA Share Capital</t>
    </r>
  </si>
  <si>
    <t>5. Transfer of Funds</t>
  </si>
  <si>
    <t>6. Other Receipts</t>
  </si>
  <si>
    <r>
      <rPr>
        <b/>
        <sz val="8"/>
        <color rgb="FF000000"/>
        <rFont val="Segoe UI"/>
        <family val="2"/>
      </rPr>
      <t>TOTAL CASH INFLOW</t>
    </r>
  </si>
  <si>
    <r>
      <rPr>
        <b/>
        <sz val="8"/>
        <color rgb="FF000000"/>
        <rFont val="Segoe UI"/>
        <family val="2"/>
      </rPr>
      <t>CASH FOR OPERATIONS</t>
    </r>
  </si>
  <si>
    <r>
      <rPr>
        <sz val="8"/>
        <color rgb="FF000000"/>
        <rFont val="Segoe UI"/>
        <family val="2"/>
      </rPr>
      <t>1. Cost of Power</t>
    </r>
  </si>
  <si>
    <r>
      <rPr>
        <sz val="8"/>
        <color rgb="FF000000"/>
        <rFont val="Segoe UI"/>
        <family val="2"/>
      </rPr>
      <t>2. Non-Power Cost</t>
    </r>
  </si>
  <si>
    <r>
      <rPr>
        <sz val="8"/>
        <color rgb="FF000000"/>
        <rFont val="Segoe UI"/>
        <family val="2"/>
      </rPr>
      <t>2.a. Salaries &amp; Wages</t>
    </r>
  </si>
  <si>
    <r>
      <rPr>
        <sz val="8"/>
        <color rgb="FF000000"/>
        <rFont val="Segoe UI"/>
        <family val="2"/>
      </rPr>
      <t>2.b. SSS/PHIC/ECC/HDMF</t>
    </r>
  </si>
  <si>
    <r>
      <rPr>
        <sz val="8"/>
        <color rgb="FF000000"/>
        <rFont val="Segoe UI"/>
        <family val="2"/>
      </rPr>
      <t>2.c. Employee Benefits</t>
    </r>
  </si>
  <si>
    <r>
      <rPr>
        <sz val="8"/>
        <color rgb="FF000000"/>
        <rFont val="Segoe UI"/>
        <family val="2"/>
      </rPr>
      <t>2.d. Utilities</t>
    </r>
  </si>
  <si>
    <r>
      <rPr>
        <sz val="8"/>
        <color rgb="FF000000"/>
        <rFont val="Segoe UI"/>
        <family val="2"/>
      </rPr>
      <t>2.e. Office Materials &amp; Supplies</t>
    </r>
  </si>
  <si>
    <r>
      <rPr>
        <sz val="8"/>
        <color rgb="FF000000"/>
        <rFont val="Segoe UI"/>
        <family val="2"/>
      </rPr>
      <t>2.f. Travel</t>
    </r>
  </si>
  <si>
    <r>
      <rPr>
        <sz val="8"/>
        <color rgb="FF000000"/>
        <rFont val="Segoe UI"/>
        <family val="2"/>
      </rPr>
      <t>2.g. Transportation</t>
    </r>
  </si>
  <si>
    <r>
      <rPr>
        <sz val="8"/>
        <color rgb="FF000000"/>
        <rFont val="Segoe UI"/>
        <family val="2"/>
      </rPr>
      <t>2.h. Repairs &amp; Maintenance</t>
    </r>
  </si>
  <si>
    <r>
      <rPr>
        <sz val="8"/>
        <color rgb="FF000000"/>
        <rFont val="Segoe UI"/>
        <family val="2"/>
      </rPr>
      <t>2.i. Directors' Per Diems</t>
    </r>
  </si>
  <si>
    <r>
      <rPr>
        <sz val="8"/>
        <color rgb="FF000000"/>
        <rFont val="Segoe UI"/>
        <family val="2"/>
      </rPr>
      <t>2.j. Allowances/Representation</t>
    </r>
  </si>
  <si>
    <r>
      <rPr>
        <sz val="8"/>
        <color rgb="FF000000"/>
        <rFont val="Segoe UI"/>
        <family val="2"/>
      </rPr>
      <t>2.k. Outside Professional Services</t>
    </r>
  </si>
  <si>
    <r>
      <rPr>
        <sz val="8"/>
        <color rgb="FF000000"/>
        <rFont val="Segoe UI"/>
        <family val="2"/>
      </rPr>
      <t>2.l. Seminars/Trainings</t>
    </r>
  </si>
  <si>
    <r>
      <rPr>
        <sz val="8"/>
        <color rgb="FF000000"/>
        <rFont val="Segoe UI"/>
        <family val="2"/>
      </rPr>
      <t>2.m. Institutional Activities</t>
    </r>
  </si>
  <si>
    <r>
      <rPr>
        <sz val="8"/>
        <color rgb="FF000000"/>
        <rFont val="Segoe UI"/>
        <family val="2"/>
      </rPr>
      <t>2.n. Insurance/Registration</t>
    </r>
  </si>
  <si>
    <r>
      <rPr>
        <sz val="8"/>
        <color rgb="FF000000"/>
        <rFont val="Segoe UI"/>
        <family val="2"/>
      </rPr>
      <t>2.o. Sundries</t>
    </r>
  </si>
  <si>
    <r>
      <rPr>
        <b/>
        <sz val="8"/>
        <color rgb="FF000000"/>
        <rFont val="Segoe UI"/>
        <family val="2"/>
      </rPr>
      <t>CASH FOR DEBT SERVICE</t>
    </r>
  </si>
  <si>
    <r>
      <rPr>
        <sz val="8"/>
        <color rgb="FF000000"/>
        <rFont val="Segoe UI"/>
        <family val="2"/>
      </rPr>
      <t>1. NEA</t>
    </r>
  </si>
  <si>
    <r>
      <rPr>
        <sz val="8"/>
        <color rgb="FF000000"/>
        <rFont val="Segoe UI"/>
        <family val="2"/>
      </rPr>
      <t>2. Banks</t>
    </r>
  </si>
  <si>
    <r>
      <rPr>
        <sz val="8"/>
        <color rgb="FF000000"/>
        <rFont val="Segoe UI"/>
        <family val="2"/>
      </rPr>
      <t>3. Other Financial Institutions</t>
    </r>
  </si>
  <si>
    <r>
      <rPr>
        <sz val="8"/>
        <color rgb="FF000000"/>
        <rFont val="Segoe UI"/>
        <family val="2"/>
      </rPr>
      <t>4. Power Suppliers</t>
    </r>
  </si>
  <si>
    <r>
      <rPr>
        <sz val="8"/>
        <color rgb="FF000000"/>
        <rFont val="Segoe UI"/>
        <family val="2"/>
      </rPr>
      <t>5. Accounts Payable - Others</t>
    </r>
  </si>
  <si>
    <r>
      <rPr>
        <b/>
        <sz val="8"/>
        <color rgb="FF000000"/>
        <rFont val="Segoe UI"/>
        <family val="2"/>
      </rPr>
      <t>Total Cash for Debt Service</t>
    </r>
  </si>
  <si>
    <r>
      <rPr>
        <b/>
        <sz val="8"/>
        <color rgb="FF000000"/>
        <rFont val="Segoe UI"/>
        <family val="2"/>
      </rPr>
      <t>CASH FOR OTHER USES</t>
    </r>
  </si>
  <si>
    <r>
      <rPr>
        <sz val="8"/>
        <color rgb="FF000000"/>
        <rFont val="Segoe UI"/>
        <family val="2"/>
      </rPr>
      <t>1. Universal Charge</t>
    </r>
  </si>
  <si>
    <r>
      <rPr>
        <sz val="8"/>
        <color rgb="FF000000"/>
        <rFont val="Segoe UI"/>
        <family val="2"/>
      </rPr>
      <t>1.c.4 Stranded Contract Costs</t>
    </r>
  </si>
  <si>
    <r>
      <rPr>
        <sz val="8"/>
        <color rgb="FF000000"/>
        <rFont val="Segoe UI"/>
        <family val="2"/>
      </rPr>
      <t>2. FIT ALL</t>
    </r>
  </si>
  <si>
    <t>2. VAT</t>
  </si>
  <si>
    <t>3. Other Taxes</t>
  </si>
  <si>
    <t>4. Refunds</t>
  </si>
  <si>
    <t>5. Others</t>
  </si>
  <si>
    <r>
      <rPr>
        <b/>
        <sz val="8"/>
        <color rgb="FF000000"/>
        <rFont val="Segoe UI"/>
        <family val="2"/>
      </rPr>
      <t>Total Cash for Other Uses</t>
    </r>
  </si>
  <si>
    <r>
      <rPr>
        <b/>
        <sz val="8"/>
        <color rgb="FF000000"/>
        <rFont val="Segoe UI"/>
        <family val="2"/>
      </rPr>
      <t>CASH FOR CAPITAL EXPENDITURES</t>
    </r>
  </si>
  <si>
    <r>
      <rPr>
        <sz val="8"/>
        <color rgb="FF000000"/>
        <rFont val="Segoe UI"/>
        <family val="2"/>
      </rPr>
      <t>1. Network Assets (Subsidy)</t>
    </r>
  </si>
  <si>
    <r>
      <rPr>
        <sz val="8"/>
        <color rgb="FF000000"/>
        <rFont val="Segoe UI"/>
        <family val="2"/>
      </rPr>
      <t>2. Network Assets</t>
    </r>
  </si>
  <si>
    <r>
      <rPr>
        <sz val="8"/>
        <color rgb="FF000000"/>
        <rFont val="Segoe UI"/>
        <family val="2"/>
      </rPr>
      <t>3. Non-Network Assets</t>
    </r>
  </si>
  <si>
    <r>
      <rPr>
        <b/>
        <sz val="8"/>
        <color rgb="FF000000"/>
        <rFont val="Segoe UI"/>
        <family val="2"/>
      </rPr>
      <t>Total Cash for Capital Expenditures</t>
    </r>
  </si>
  <si>
    <r>
      <rPr>
        <b/>
        <sz val="8"/>
        <color rgb="FF000000"/>
        <rFont val="Segoe UI"/>
        <family val="2"/>
      </rPr>
      <t>TOTAL CASH OUTFLOW</t>
    </r>
  </si>
  <si>
    <r>
      <rPr>
        <b/>
        <sz val="8"/>
        <color rgb="FF000000"/>
        <rFont val="Segoe UI"/>
        <family val="2"/>
      </rPr>
      <t>CASH FOR SINKING FUNDS</t>
    </r>
  </si>
  <si>
    <r>
      <rPr>
        <sz val="8"/>
        <color rgb="FF000000"/>
        <rFont val="Segoe UI"/>
        <family val="2"/>
      </rPr>
      <t>1. RFSC</t>
    </r>
  </si>
  <si>
    <r>
      <rPr>
        <sz val="8"/>
        <color rgb="FF000000"/>
        <rFont val="Segoe UI"/>
        <family val="2"/>
      </rPr>
      <t>2. Security Deposit</t>
    </r>
  </si>
  <si>
    <t>2. Separation/ Retirement</t>
  </si>
  <si>
    <r>
      <rPr>
        <sz val="8"/>
        <color rgb="FF000000"/>
        <rFont val="Segoe UI"/>
        <family val="2"/>
      </rPr>
      <t>4. Investment in Asso. Organization</t>
    </r>
  </si>
  <si>
    <r>
      <rPr>
        <sz val="8"/>
        <color rgb="FF000000"/>
        <rFont val="Segoe UI"/>
        <family val="2"/>
      </rPr>
      <t>5. Extraordinary Losses</t>
    </r>
  </si>
  <si>
    <r>
      <rPr>
        <sz val="8"/>
        <color rgb="FF000000"/>
        <rFont val="Segoe UI"/>
        <family val="2"/>
      </rPr>
      <t>6. Subsidy Fund</t>
    </r>
  </si>
  <si>
    <r>
      <rPr>
        <sz val="8"/>
        <color rgb="FF000000"/>
        <rFont val="Segoe UI"/>
        <family val="2"/>
      </rPr>
      <t>7. Others</t>
    </r>
  </si>
  <si>
    <r>
      <rPr>
        <b/>
        <sz val="8"/>
        <color rgb="FF000000"/>
        <rFont val="Segoe UI"/>
        <family val="2"/>
      </rPr>
      <t>Total Cash for Sinking Funds</t>
    </r>
  </si>
  <si>
    <r>
      <rPr>
        <b/>
        <sz val="8"/>
        <color rgb="FF000000"/>
        <rFont val="Segoe UI"/>
        <family val="2"/>
      </rPr>
      <t>CASH AFTER SINKING FUNDS</t>
    </r>
  </si>
  <si>
    <r>
      <rPr>
        <sz val="8"/>
        <color rgb="FF000000"/>
        <rFont val="Segoe UI"/>
        <family val="2"/>
      </rPr>
      <t>Add: Cash Balance, Beginning</t>
    </r>
  </si>
  <si>
    <r>
      <rPr>
        <b/>
        <sz val="8"/>
        <color rgb="FF000000"/>
        <rFont val="Segoe UI"/>
        <family val="2"/>
      </rPr>
      <t>CASH BALANCE, 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</si>
</sst>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0;\(#,##0.00\)"/>
    <numFmt numFmtId="165" formatCode="[$-10409]0.00;\(0.00\)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EEE8AA"/>
        <bgColor rgb="FFEEE8AA"/>
      </patternFill>
    </fill>
    <fill>
      <patternFill patternType="solid">
        <fgColor rgb="FFF2EEBF"/>
        <bgColor rgb="FFF2EEBF"/>
      </patternFill>
    </fill>
    <fill>
      <patternFill patternType="solid">
        <fgColor rgb="FFE6DD80"/>
        <bgColor rgb="FFE6DD80"/>
      </patternFill>
    </fill>
    <fill>
      <patternFill patternType="solid">
        <fgColor rgb="FFEAE295"/>
        <bgColor rgb="FFEAE295"/>
      </patternFill>
    </fill>
    <fill>
      <patternFill patternType="solid">
        <fgColor rgb="FFE1D76A"/>
        <bgColor rgb="FFE1D76A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8FBC8B"/>
      </left>
      <right style="thin">
        <color rgb="FFD3D3D3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D3D3D3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D3D3D3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Font="1" applyFill="1" applyBorder="1"/>
    <xf numFmtId="17" fontId="5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left" vertical="center" wrapText="1" readingOrder="1"/>
    </xf>
    <xf numFmtId="0" fontId="9" fillId="0" borderId="3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9" fillId="3" borderId="2" xfId="1" applyNumberFormat="1" applyFont="1" applyFill="1" applyBorder="1" applyAlignment="1">
      <alignment horizontal="left" vertical="center" wrapText="1" indent="2" readingOrder="1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165" fontId="8" fillId="3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3" readingOrder="1"/>
    </xf>
    <xf numFmtId="164" fontId="9" fillId="0" borderId="2" xfId="1" applyNumberFormat="1" applyFont="1" applyFill="1" applyBorder="1" applyAlignment="1">
      <alignment horizontal="right" vertical="center" wrapText="1" readingOrder="1"/>
    </xf>
    <xf numFmtId="165" fontId="9" fillId="0" borderId="2" xfId="1" applyNumberFormat="1" applyFont="1" applyFill="1" applyBorder="1" applyAlignment="1">
      <alignment horizontal="center" vertical="center" wrapText="1" readingOrder="1"/>
    </xf>
    <xf numFmtId="0" fontId="9" fillId="4" borderId="2" xfId="1" applyNumberFormat="1" applyFont="1" applyFill="1" applyBorder="1" applyAlignment="1">
      <alignment horizontal="left" vertical="center" wrapText="1" indent="3" readingOrder="1"/>
    </xf>
    <xf numFmtId="164" fontId="8" fillId="4" borderId="2" xfId="1" applyNumberFormat="1" applyFont="1" applyFill="1" applyBorder="1" applyAlignment="1">
      <alignment horizontal="right" vertical="center" wrapText="1" readingOrder="1"/>
    </xf>
    <xf numFmtId="165" fontId="8" fillId="4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5" readingOrder="1"/>
    </xf>
    <xf numFmtId="0" fontId="9" fillId="0" borderId="2" xfId="1" applyNumberFormat="1" applyFont="1" applyFill="1" applyBorder="1" applyAlignment="1">
      <alignment horizontal="left" vertical="center" wrapText="1" indent="2" readingOrder="1"/>
    </xf>
    <xf numFmtId="0" fontId="8" fillId="5" borderId="2" xfId="1" applyNumberFormat="1" applyFont="1" applyFill="1" applyBorder="1" applyAlignment="1">
      <alignment horizontal="left" vertical="center" wrapText="1" readingOrder="1"/>
    </xf>
    <xf numFmtId="166" fontId="8" fillId="5" borderId="2" xfId="2" applyFont="1" applyFill="1" applyBorder="1" applyAlignment="1">
      <alignment horizontal="left" vertical="center" wrapText="1" readingOrder="1"/>
    </xf>
    <xf numFmtId="164" fontId="8" fillId="5" borderId="2" xfId="1" applyNumberFormat="1" applyFont="1" applyFill="1" applyBorder="1" applyAlignment="1">
      <alignment horizontal="right" vertical="center" wrapText="1" readingOrder="1"/>
    </xf>
    <xf numFmtId="165" fontId="8" fillId="5" borderId="2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8" fillId="6" borderId="2" xfId="1" applyNumberFormat="1" applyFont="1" applyFill="1" applyBorder="1" applyAlignment="1">
      <alignment horizontal="left" vertical="center" wrapText="1" readingOrder="1"/>
    </xf>
    <xf numFmtId="164" fontId="8" fillId="6" borderId="2" xfId="1" applyNumberFormat="1" applyFont="1" applyFill="1" applyBorder="1" applyAlignment="1">
      <alignment horizontal="right" vertical="center" wrapText="1" readingOrder="1"/>
    </xf>
    <xf numFmtId="165" fontId="8" fillId="6" borderId="2" xfId="1" applyNumberFormat="1" applyFont="1" applyFill="1" applyBorder="1" applyAlignment="1">
      <alignment horizontal="center" vertical="center" wrapText="1" readingOrder="1"/>
    </xf>
    <xf numFmtId="166" fontId="8" fillId="6" borderId="2" xfId="2" applyFont="1" applyFill="1" applyBorder="1" applyAlignment="1">
      <alignment horizontal="left" vertical="center" wrapText="1" readingOrder="1"/>
    </xf>
    <xf numFmtId="0" fontId="8" fillId="7" borderId="2" xfId="1" applyNumberFormat="1" applyFont="1" applyFill="1" applyBorder="1" applyAlignment="1">
      <alignment horizontal="left" vertical="center" wrapText="1" readingOrder="1"/>
    </xf>
    <xf numFmtId="166" fontId="8" fillId="7" borderId="2" xfId="2" applyFont="1" applyFill="1" applyBorder="1" applyAlignment="1">
      <alignment horizontal="left" vertical="center" wrapText="1" readingOrder="1"/>
    </xf>
    <xf numFmtId="164" fontId="8" fillId="7" borderId="2" xfId="1" applyNumberFormat="1" applyFont="1" applyFill="1" applyBorder="1" applyAlignment="1">
      <alignment horizontal="right" vertical="center" wrapText="1" readingOrder="1"/>
    </xf>
    <xf numFmtId="0" fontId="8" fillId="2" borderId="5" xfId="1" applyNumberFormat="1" applyFont="1" applyFill="1" applyBorder="1" applyAlignment="1">
      <alignment horizontal="right" vertical="center" wrapText="1" readingOrder="1"/>
    </xf>
    <xf numFmtId="0" fontId="8" fillId="2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9" fillId="2" borderId="7" xfId="1" applyNumberFormat="1" applyFont="1" applyFill="1" applyBorder="1" applyAlignment="1">
      <alignment horizontal="right" vertical="center" wrapText="1" readingOrder="1"/>
    </xf>
    <xf numFmtId="0" fontId="9" fillId="2" borderId="8" xfId="1" applyNumberFormat="1" applyFont="1" applyFill="1" applyBorder="1" applyAlignment="1">
      <alignment horizontal="center" vertical="center" wrapText="1" readingOrder="1"/>
    </xf>
    <xf numFmtId="0" fontId="8" fillId="2" borderId="9" xfId="1" applyNumberFormat="1" applyFont="1" applyFill="1" applyBorder="1" applyAlignment="1">
      <alignment horizontal="right" vertical="center" wrapText="1" readingOrder="1"/>
    </xf>
    <xf numFmtId="0" fontId="8" fillId="2" borderId="10" xfId="1" applyNumberFormat="1" applyFont="1" applyFill="1" applyBorder="1" applyAlignment="1">
      <alignment horizontal="center" vertical="center" wrapText="1" readingOrder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5/ALECO%20(APEC)/ALECO_2023_JUN_DET%20AC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5/CANORECO/CANORECO_2023_JUN_DET%20AC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5/CASURECO%20I/CASURECO%20I_2023_JUN_DET%20AC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5/CASURECO%20II/CASURECO%20II_2023_JUN_DET%20AC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5/CASURECO%20III/CASURECO%20III_2023_JUN_DET%20AC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5/FICELCO/FICELCO_2023_JUN_DET%20ACAM_FINAL%209.19.2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5/MASELCO/MASELCO_2023_JUN_DET%20ACA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5/SORECO%20I/SORECO%20I_2023_JUN_DET%20ACA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5/SORECO%20II/SORECO%20II_2023_JUN_DET%20AC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ALECO</v>
          </cell>
        </row>
        <row r="12">
          <cell r="C12">
            <v>6929704323.1499996</v>
          </cell>
        </row>
        <row r="13">
          <cell r="C13">
            <v>6488146711.4700003</v>
          </cell>
        </row>
        <row r="14">
          <cell r="C14">
            <v>113342381</v>
          </cell>
        </row>
        <row r="15">
          <cell r="C15">
            <v>215064363.09999999</v>
          </cell>
        </row>
        <row r="16">
          <cell r="C16">
            <v>215064363.09999999</v>
          </cell>
        </row>
        <row r="23">
          <cell r="C23">
            <v>113150867.58</v>
          </cell>
        </row>
        <row r="25">
          <cell r="C25">
            <v>84633444.840000004</v>
          </cell>
        </row>
        <row r="26">
          <cell r="C26">
            <v>84633444.840000004</v>
          </cell>
        </row>
        <row r="29">
          <cell r="C29">
            <v>50000000</v>
          </cell>
        </row>
        <row r="31">
          <cell r="C31">
            <v>50000000</v>
          </cell>
        </row>
        <row r="34">
          <cell r="C34">
            <v>49749212.100000001</v>
          </cell>
        </row>
        <row r="38">
          <cell r="C38">
            <v>7114086980.0900002</v>
          </cell>
        </row>
        <row r="41">
          <cell r="C41">
            <v>6028258522.6300001</v>
          </cell>
        </row>
        <row r="42">
          <cell r="C42">
            <v>264252376.99000001</v>
          </cell>
        </row>
        <row r="43">
          <cell r="C43">
            <v>115045763.28</v>
          </cell>
        </row>
        <row r="44">
          <cell r="C44">
            <v>11524798.699999999</v>
          </cell>
        </row>
        <row r="45">
          <cell r="C45">
            <v>15969634.83</v>
          </cell>
        </row>
        <row r="46">
          <cell r="C46">
            <v>16070230.550000001</v>
          </cell>
        </row>
        <row r="47">
          <cell r="C47">
            <v>11404669.810000001</v>
          </cell>
        </row>
        <row r="48">
          <cell r="C48">
            <v>2384000</v>
          </cell>
        </row>
        <row r="49">
          <cell r="C49">
            <v>20754531.829999998</v>
          </cell>
        </row>
        <row r="50">
          <cell r="C50">
            <v>18185475</v>
          </cell>
        </row>
        <row r="51">
          <cell r="C51">
            <v>405600</v>
          </cell>
        </row>
        <row r="52">
          <cell r="C52">
            <v>615600</v>
          </cell>
        </row>
        <row r="53">
          <cell r="C53">
            <v>40843883.280000001</v>
          </cell>
        </row>
        <row r="54">
          <cell r="C54">
            <v>1276850</v>
          </cell>
        </row>
        <row r="55">
          <cell r="C55">
            <v>7451857.7000000002</v>
          </cell>
        </row>
        <row r="56">
          <cell r="C56">
            <v>584645</v>
          </cell>
        </row>
        <row r="57">
          <cell r="C57">
            <v>1734837.01</v>
          </cell>
        </row>
        <row r="60">
          <cell r="C60">
            <v>21827150.039999999</v>
          </cell>
        </row>
        <row r="61">
          <cell r="C61">
            <v>2268135.5499999998</v>
          </cell>
        </row>
        <row r="63">
          <cell r="C63">
            <v>490276932.16000003</v>
          </cell>
        </row>
        <row r="67">
          <cell r="C67">
            <v>215064363.09999999</v>
          </cell>
        </row>
        <row r="68">
          <cell r="C68">
            <v>215064363.09999999</v>
          </cell>
        </row>
        <row r="75">
          <cell r="C75">
            <v>113150867.58</v>
          </cell>
        </row>
        <row r="76">
          <cell r="C76">
            <v>8632016.1699999999</v>
          </cell>
        </row>
        <row r="82">
          <cell r="C82">
            <v>83364488.659999996</v>
          </cell>
        </row>
        <row r="83">
          <cell r="C83">
            <v>79306214.390000001</v>
          </cell>
        </row>
        <row r="88">
          <cell r="C88">
            <v>420890.04</v>
          </cell>
        </row>
        <row r="97">
          <cell r="C97">
            <v>202644915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CANORECO</v>
          </cell>
        </row>
        <row r="12">
          <cell r="C12">
            <v>3272988936.25</v>
          </cell>
        </row>
        <row r="13">
          <cell r="C13">
            <v>2785555019.1599998</v>
          </cell>
        </row>
        <row r="14">
          <cell r="C14">
            <v>97803647.659999996</v>
          </cell>
        </row>
        <row r="15">
          <cell r="C15">
            <v>45579066.350000001</v>
          </cell>
        </row>
        <row r="16">
          <cell r="C16">
            <v>35381638.229999997</v>
          </cell>
        </row>
        <row r="17">
          <cell r="C17">
            <v>389564.67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9807863.4499999993</v>
          </cell>
        </row>
        <row r="21">
          <cell r="C21">
            <v>0</v>
          </cell>
        </row>
        <row r="22">
          <cell r="C22">
            <v>22526004.16</v>
          </cell>
        </row>
        <row r="23">
          <cell r="C23">
            <v>305805198.92000002</v>
          </cell>
        </row>
        <row r="24">
          <cell r="C24">
            <v>15720000</v>
          </cell>
        </row>
        <row r="25">
          <cell r="C25">
            <v>136000000</v>
          </cell>
        </row>
        <row r="26">
          <cell r="C26">
            <v>43000000</v>
          </cell>
        </row>
        <row r="27">
          <cell r="C27">
            <v>5000000</v>
          </cell>
        </row>
        <row r="28">
          <cell r="C28">
            <v>88000000</v>
          </cell>
        </row>
        <row r="29">
          <cell r="C29">
            <v>250738229.5</v>
          </cell>
        </row>
        <row r="30">
          <cell r="C30">
            <v>91197023.799999997</v>
          </cell>
        </row>
        <row r="31">
          <cell r="C31">
            <v>90847014.670000002</v>
          </cell>
        </row>
        <row r="32">
          <cell r="C32">
            <v>68694191.030000001</v>
          </cell>
        </row>
        <row r="33">
          <cell r="C33">
            <v>0</v>
          </cell>
        </row>
        <row r="34">
          <cell r="C34">
            <v>47963647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3707690812.75</v>
          </cell>
        </row>
        <row r="41">
          <cell r="C41">
            <v>2269106074.79</v>
          </cell>
        </row>
        <row r="42">
          <cell r="C42">
            <v>331778982.87</v>
          </cell>
        </row>
        <row r="43">
          <cell r="C43">
            <v>99131648.140000001</v>
          </cell>
        </row>
        <row r="44">
          <cell r="C44">
            <v>8153629.9299999997</v>
          </cell>
        </row>
        <row r="45">
          <cell r="C45">
            <v>42033181.310000002</v>
          </cell>
        </row>
        <row r="46">
          <cell r="C46">
            <v>8823600</v>
          </cell>
        </row>
        <row r="47">
          <cell r="C47">
            <v>6246900</v>
          </cell>
        </row>
        <row r="48">
          <cell r="C48">
            <v>8348440</v>
          </cell>
        </row>
        <row r="49">
          <cell r="C49">
            <v>17622000</v>
          </cell>
        </row>
        <row r="50">
          <cell r="C50">
            <v>16185550</v>
          </cell>
        </row>
        <row r="51">
          <cell r="C51">
            <v>3492000</v>
          </cell>
        </row>
        <row r="52">
          <cell r="C52">
            <v>3722400</v>
          </cell>
        </row>
        <row r="53">
          <cell r="C53">
            <v>68852331.870000005</v>
          </cell>
        </row>
        <row r="54">
          <cell r="C54">
            <v>4555870</v>
          </cell>
        </row>
        <row r="55">
          <cell r="C55">
            <v>23701891.120000001</v>
          </cell>
        </row>
        <row r="56">
          <cell r="C56">
            <v>12512500</v>
          </cell>
        </row>
        <row r="57">
          <cell r="C57">
            <v>8397040.5</v>
          </cell>
        </row>
        <row r="60">
          <cell r="C60">
            <v>8605009</v>
          </cell>
        </row>
        <row r="61">
          <cell r="C61">
            <v>2944250.81</v>
          </cell>
        </row>
        <row r="62">
          <cell r="C62">
            <v>23330596.010000002</v>
          </cell>
        </row>
        <row r="63">
          <cell r="C63">
            <v>0</v>
          </cell>
        </row>
        <row r="64">
          <cell r="C64">
            <v>0</v>
          </cell>
        </row>
        <row r="67">
          <cell r="C67">
            <v>45579066.350000001</v>
          </cell>
        </row>
        <row r="68">
          <cell r="C68">
            <v>35381638.229999997</v>
          </cell>
        </row>
        <row r="69">
          <cell r="C69">
            <v>389564.67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9807863.4499999993</v>
          </cell>
        </row>
        <row r="73">
          <cell r="C73">
            <v>0</v>
          </cell>
        </row>
        <row r="74">
          <cell r="C74">
            <v>22526004.16</v>
          </cell>
        </row>
        <row r="75">
          <cell r="C75">
            <v>317806121.35000002</v>
          </cell>
        </row>
        <row r="76">
          <cell r="C76">
            <v>15720000</v>
          </cell>
        </row>
        <row r="77">
          <cell r="C77">
            <v>0</v>
          </cell>
        </row>
        <row r="78">
          <cell r="C78">
            <v>0</v>
          </cell>
        </row>
        <row r="81">
          <cell r="C81">
            <v>47963647</v>
          </cell>
        </row>
        <row r="82">
          <cell r="C82">
            <v>185977322.06</v>
          </cell>
        </row>
        <row r="83">
          <cell r="C83">
            <v>440749345.75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25484433.600000001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7">
          <cell r="C97">
            <v>68005389.480000004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CASURECO I</v>
          </cell>
        </row>
        <row r="12">
          <cell r="C12">
            <v>1148222231.22</v>
          </cell>
        </row>
        <row r="13">
          <cell r="C13">
            <v>1036114040.96</v>
          </cell>
        </row>
        <row r="14">
          <cell r="C14">
            <v>46921760.229999997</v>
          </cell>
        </row>
        <row r="15">
          <cell r="C15">
            <v>21588568.379999999</v>
          </cell>
        </row>
        <row r="16">
          <cell r="C16">
            <v>21588568.379999999</v>
          </cell>
        </row>
        <row r="22">
          <cell r="C22">
            <v>10669463.41</v>
          </cell>
        </row>
        <row r="23">
          <cell r="C23">
            <v>32928398.239999998</v>
          </cell>
        </row>
        <row r="25">
          <cell r="C25">
            <v>44400000</v>
          </cell>
        </row>
        <row r="26">
          <cell r="C26">
            <v>36000000</v>
          </cell>
        </row>
        <row r="27">
          <cell r="C27">
            <v>8400000</v>
          </cell>
        </row>
        <row r="29">
          <cell r="C29">
            <v>87829514.170000002</v>
          </cell>
        </row>
        <row r="31">
          <cell r="C31">
            <v>87829514.170000002</v>
          </cell>
        </row>
        <row r="34">
          <cell r="C34">
            <v>0</v>
          </cell>
        </row>
        <row r="37">
          <cell r="C37">
            <v>33017407.609999999</v>
          </cell>
        </row>
        <row r="38">
          <cell r="C38">
            <v>1313469153</v>
          </cell>
        </row>
        <row r="41">
          <cell r="C41">
            <v>907538709.82000005</v>
          </cell>
        </row>
        <row r="42">
          <cell r="C42">
            <v>171060927.59999999</v>
          </cell>
        </row>
        <row r="43">
          <cell r="C43">
            <v>84653448.120000005</v>
          </cell>
        </row>
        <row r="44">
          <cell r="C44">
            <v>7543701.5999999996</v>
          </cell>
        </row>
        <row r="45">
          <cell r="C45">
            <v>29503167.390000001</v>
          </cell>
        </row>
        <row r="46">
          <cell r="C46">
            <v>598060</v>
          </cell>
        </row>
        <row r="47">
          <cell r="C47">
            <v>2252552.86</v>
          </cell>
        </row>
        <row r="48">
          <cell r="C48">
            <v>1860000</v>
          </cell>
        </row>
        <row r="49">
          <cell r="C49">
            <v>6316107.1200000001</v>
          </cell>
        </row>
        <row r="50">
          <cell r="C50">
            <v>11447341.039999999</v>
          </cell>
        </row>
        <row r="51">
          <cell r="C51">
            <v>2579600</v>
          </cell>
        </row>
        <row r="52">
          <cell r="C52">
            <v>5048400</v>
          </cell>
        </row>
        <row r="53">
          <cell r="C53">
            <v>10442654.33</v>
          </cell>
        </row>
        <row r="54">
          <cell r="C54">
            <v>250913</v>
          </cell>
        </row>
        <row r="55">
          <cell r="C55">
            <v>6099600</v>
          </cell>
        </row>
        <row r="56">
          <cell r="C56">
            <v>1065754.2</v>
          </cell>
        </row>
        <row r="57">
          <cell r="C57">
            <v>1399627.94</v>
          </cell>
        </row>
        <row r="60">
          <cell r="C60">
            <v>39324920.109999999</v>
          </cell>
        </row>
        <row r="61">
          <cell r="C61">
            <v>21396783.59</v>
          </cell>
        </row>
        <row r="64">
          <cell r="C64">
            <v>240000</v>
          </cell>
        </row>
        <row r="67">
          <cell r="C67">
            <v>21588568.379999999</v>
          </cell>
        </row>
        <row r="68">
          <cell r="C68">
            <v>21588568.379999999</v>
          </cell>
        </row>
        <row r="74">
          <cell r="C74">
            <v>10669463.41</v>
          </cell>
        </row>
        <row r="75">
          <cell r="C75">
            <v>32928398.239999998</v>
          </cell>
        </row>
        <row r="78">
          <cell r="C78">
            <v>33017407.609999999</v>
          </cell>
        </row>
        <row r="81">
          <cell r="C81">
            <v>0</v>
          </cell>
        </row>
        <row r="82">
          <cell r="C82">
            <v>74256644.170000002</v>
          </cell>
        </row>
        <row r="83">
          <cell r="C83">
            <v>17386570.100000001</v>
          </cell>
        </row>
        <row r="88">
          <cell r="C88">
            <v>1747068</v>
          </cell>
        </row>
        <row r="90">
          <cell r="C90">
            <v>12861401.380000001</v>
          </cell>
        </row>
        <row r="94">
          <cell r="C94">
            <v>0</v>
          </cell>
        </row>
        <row r="97">
          <cell r="C97">
            <v>46870829.189999998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CASURECO II</v>
          </cell>
        </row>
        <row r="12">
          <cell r="C12">
            <v>5252772713.46</v>
          </cell>
        </row>
        <row r="13">
          <cell r="C13">
            <v>4115956465.2600002</v>
          </cell>
        </row>
        <row r="14">
          <cell r="C14">
            <v>432358757.22000003</v>
          </cell>
        </row>
        <row r="15">
          <cell r="C15">
            <v>110199368.3</v>
          </cell>
        </row>
        <row r="21">
          <cell r="C21">
            <v>110199368.3</v>
          </cell>
        </row>
        <row r="22">
          <cell r="C22">
            <v>18778019.98</v>
          </cell>
        </row>
        <row r="23">
          <cell r="C23">
            <v>572633605.51999998</v>
          </cell>
        </row>
        <row r="24">
          <cell r="C24">
            <v>2846497.18</v>
          </cell>
        </row>
        <row r="25">
          <cell r="C25">
            <v>289770667.13</v>
          </cell>
        </row>
        <row r="26">
          <cell r="C26">
            <v>63205387.82</v>
          </cell>
        </row>
        <row r="28">
          <cell r="C28">
            <v>226565279.31</v>
          </cell>
        </row>
        <row r="29">
          <cell r="C29">
            <v>145000000</v>
          </cell>
        </row>
        <row r="32">
          <cell r="C32">
            <v>145000000</v>
          </cell>
        </row>
        <row r="34">
          <cell r="C34">
            <v>21975301.449999999</v>
          </cell>
        </row>
        <row r="38">
          <cell r="C38">
            <v>5709518682.04</v>
          </cell>
        </row>
        <row r="41">
          <cell r="C41">
            <v>3799587772.7399998</v>
          </cell>
        </row>
        <row r="42">
          <cell r="C42">
            <v>296972035</v>
          </cell>
        </row>
        <row r="43">
          <cell r="C43">
            <v>120238647</v>
          </cell>
        </row>
        <row r="44">
          <cell r="C44">
            <v>9687554</v>
          </cell>
        </row>
        <row r="45">
          <cell r="C45">
            <v>47980983</v>
          </cell>
        </row>
        <row r="46">
          <cell r="C46">
            <v>6311453</v>
          </cell>
        </row>
        <row r="47">
          <cell r="C47">
            <v>7578114</v>
          </cell>
        </row>
        <row r="48">
          <cell r="C48">
            <v>4818500</v>
          </cell>
        </row>
        <row r="49">
          <cell r="C49">
            <v>14505644</v>
          </cell>
        </row>
        <row r="50">
          <cell r="C50">
            <v>7590000</v>
          </cell>
        </row>
        <row r="51">
          <cell r="C51">
            <v>3516000</v>
          </cell>
        </row>
        <row r="52">
          <cell r="C52">
            <v>6481908</v>
          </cell>
        </row>
        <row r="53">
          <cell r="C53">
            <v>21677409</v>
          </cell>
        </row>
        <row r="54">
          <cell r="C54">
            <v>4150000</v>
          </cell>
        </row>
        <row r="55">
          <cell r="C55">
            <v>34392000</v>
          </cell>
        </row>
        <row r="56">
          <cell r="C56">
            <v>5379500</v>
          </cell>
        </row>
        <row r="57">
          <cell r="C57">
            <v>2664323</v>
          </cell>
        </row>
        <row r="62">
          <cell r="C62">
            <v>42441129</v>
          </cell>
        </row>
        <row r="67">
          <cell r="C67">
            <v>110199368</v>
          </cell>
        </row>
        <row r="73">
          <cell r="C73">
            <v>110199368</v>
          </cell>
        </row>
        <row r="74">
          <cell r="C74">
            <v>18778020</v>
          </cell>
        </row>
        <row r="75">
          <cell r="C75">
            <v>82174822.430000007</v>
          </cell>
        </row>
        <row r="76">
          <cell r="C76">
            <v>493068072.56999999</v>
          </cell>
        </row>
        <row r="77">
          <cell r="C77">
            <v>10355322</v>
          </cell>
        </row>
        <row r="78">
          <cell r="C78">
            <v>30367164</v>
          </cell>
        </row>
        <row r="81">
          <cell r="C81">
            <v>22724701.449999999</v>
          </cell>
        </row>
        <row r="82">
          <cell r="C82">
            <v>353828901.55000001</v>
          </cell>
        </row>
        <row r="83">
          <cell r="C83">
            <v>177773000</v>
          </cell>
        </row>
        <row r="88">
          <cell r="C88">
            <v>10714879.66</v>
          </cell>
        </row>
        <row r="90">
          <cell r="C90">
            <v>16181810.949999999</v>
          </cell>
        </row>
        <row r="94">
          <cell r="C94">
            <v>3648000</v>
          </cell>
        </row>
        <row r="97">
          <cell r="C97">
            <v>159593023.75999999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CASURECO III</v>
          </cell>
        </row>
        <row r="12">
          <cell r="C12">
            <v>2089555007.3199999</v>
          </cell>
        </row>
        <row r="13">
          <cell r="C13">
            <v>1919351327.9300001</v>
          </cell>
        </row>
        <row r="14">
          <cell r="C14">
            <v>65285472.479999997</v>
          </cell>
        </row>
        <row r="15">
          <cell r="C15">
            <v>29843626.199999999</v>
          </cell>
        </row>
        <row r="16">
          <cell r="C16">
            <v>23882937.84</v>
          </cell>
        </row>
        <row r="17">
          <cell r="C17">
            <v>227711.69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5732976.6699999999</v>
          </cell>
        </row>
        <row r="21">
          <cell r="C21">
            <v>0</v>
          </cell>
        </row>
        <row r="22">
          <cell r="C22">
            <v>13200000</v>
          </cell>
        </row>
        <row r="23">
          <cell r="C23">
            <v>21600000</v>
          </cell>
        </row>
        <row r="24">
          <cell r="C24">
            <v>40274580.710000001</v>
          </cell>
        </row>
        <row r="25">
          <cell r="C25">
            <v>68812125</v>
          </cell>
        </row>
        <row r="26">
          <cell r="C26">
            <v>11400000</v>
          </cell>
        </row>
        <row r="27">
          <cell r="C27">
            <v>18000000</v>
          </cell>
        </row>
        <row r="28">
          <cell r="C28">
            <v>39412125</v>
          </cell>
        </row>
        <row r="29">
          <cell r="C29">
            <v>120000000</v>
          </cell>
        </row>
        <row r="30">
          <cell r="C30">
            <v>50000000</v>
          </cell>
        </row>
        <row r="31">
          <cell r="C31">
            <v>70000000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19600000</v>
          </cell>
        </row>
        <row r="37">
          <cell r="C37">
            <v>0</v>
          </cell>
        </row>
        <row r="38">
          <cell r="C38">
            <v>2297967132.3200002</v>
          </cell>
        </row>
        <row r="41">
          <cell r="C41">
            <v>1379029187.05</v>
          </cell>
        </row>
        <row r="42">
          <cell r="C42">
            <v>119723047.59999999</v>
          </cell>
        </row>
        <row r="43">
          <cell r="C43">
            <v>53515702.810000002</v>
          </cell>
        </row>
        <row r="44">
          <cell r="C44">
            <v>5772737.5199999996</v>
          </cell>
        </row>
        <row r="45">
          <cell r="C45">
            <v>13896170.23</v>
          </cell>
        </row>
        <row r="46">
          <cell r="C46">
            <v>1626000</v>
          </cell>
        </row>
        <row r="47">
          <cell r="C47">
            <v>2500000</v>
          </cell>
        </row>
        <row r="48">
          <cell r="C48">
            <v>1608000</v>
          </cell>
        </row>
        <row r="49">
          <cell r="C49">
            <v>5000000</v>
          </cell>
        </row>
        <row r="50">
          <cell r="C50">
            <v>3164844</v>
          </cell>
        </row>
        <row r="51">
          <cell r="C51">
            <v>1806000</v>
          </cell>
        </row>
        <row r="52">
          <cell r="C52">
            <v>2139600</v>
          </cell>
        </row>
        <row r="53">
          <cell r="C53">
            <v>13920000</v>
          </cell>
        </row>
        <row r="54">
          <cell r="C54">
            <v>966000</v>
          </cell>
        </row>
        <row r="55">
          <cell r="C55">
            <v>7751400</v>
          </cell>
        </row>
        <row r="56">
          <cell r="C56">
            <v>3059493.04</v>
          </cell>
        </row>
        <row r="57">
          <cell r="C57">
            <v>2997100</v>
          </cell>
        </row>
        <row r="60">
          <cell r="C60">
            <v>95172454.799999997</v>
          </cell>
        </row>
        <row r="61">
          <cell r="C61">
            <v>142180000</v>
          </cell>
        </row>
        <row r="62">
          <cell r="C62">
            <v>2550972</v>
          </cell>
        </row>
        <row r="63">
          <cell r="C63">
            <v>208892857.34999999</v>
          </cell>
        </row>
        <row r="64">
          <cell r="C64">
            <v>11800000</v>
          </cell>
        </row>
        <row r="67">
          <cell r="C67">
            <v>44243626.200000003</v>
          </cell>
        </row>
        <row r="68">
          <cell r="C68">
            <v>23882937.84</v>
          </cell>
        </row>
        <row r="69">
          <cell r="C69">
            <v>227711.69</v>
          </cell>
        </row>
        <row r="70">
          <cell r="C70">
            <v>0</v>
          </cell>
        </row>
        <row r="71">
          <cell r="C71">
            <v>14400000</v>
          </cell>
        </row>
        <row r="72">
          <cell r="C72">
            <v>5732976.6699999999</v>
          </cell>
        </row>
        <row r="73">
          <cell r="C73">
            <v>0</v>
          </cell>
        </row>
        <row r="74">
          <cell r="C74">
            <v>16000000</v>
          </cell>
        </row>
        <row r="75">
          <cell r="C75">
            <v>21600000</v>
          </cell>
        </row>
        <row r="76">
          <cell r="C76">
            <v>41190000</v>
          </cell>
        </row>
        <row r="77">
          <cell r="C77">
            <v>9600000</v>
          </cell>
        </row>
        <row r="78">
          <cell r="C78">
            <v>1084580.71</v>
          </cell>
        </row>
        <row r="81">
          <cell r="C81">
            <v>8610000</v>
          </cell>
        </row>
        <row r="82">
          <cell r="C82">
            <v>179534042</v>
          </cell>
        </row>
        <row r="83">
          <cell r="C83">
            <v>10000000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21321120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7">
          <cell r="C97">
            <v>28508687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FICELCO</v>
          </cell>
        </row>
        <row r="12">
          <cell r="C12">
            <v>798485030.74000001</v>
          </cell>
        </row>
        <row r="13">
          <cell r="C13">
            <v>665439685</v>
          </cell>
        </row>
        <row r="14">
          <cell r="C14">
            <v>39428059</v>
          </cell>
        </row>
        <row r="15">
          <cell r="C15">
            <v>16127357.74</v>
          </cell>
        </row>
        <row r="16">
          <cell r="C16">
            <v>12906229.27</v>
          </cell>
        </row>
        <row r="17">
          <cell r="C17">
            <v>123054.2</v>
          </cell>
        </row>
        <row r="20">
          <cell r="C20">
            <v>3098074.27</v>
          </cell>
        </row>
        <row r="23">
          <cell r="C23">
            <v>77489929</v>
          </cell>
        </row>
        <row r="25">
          <cell r="C25">
            <v>21471992</v>
          </cell>
        </row>
        <row r="26">
          <cell r="C26">
            <v>7621601</v>
          </cell>
        </row>
        <row r="28">
          <cell r="C28">
            <v>13850391</v>
          </cell>
        </row>
        <row r="29">
          <cell r="C29">
            <v>61957951</v>
          </cell>
        </row>
        <row r="30">
          <cell r="C30">
            <v>41957951</v>
          </cell>
        </row>
        <row r="31">
          <cell r="C31">
            <v>20000000</v>
          </cell>
        </row>
        <row r="36">
          <cell r="C36">
            <v>39428059</v>
          </cell>
        </row>
        <row r="37">
          <cell r="C37">
            <v>32062914</v>
          </cell>
        </row>
        <row r="38">
          <cell r="C38">
            <v>953405946.74000001</v>
          </cell>
        </row>
        <row r="41">
          <cell r="C41">
            <v>508888664</v>
          </cell>
        </row>
        <row r="42">
          <cell r="C42">
            <v>144255202</v>
          </cell>
        </row>
        <row r="43">
          <cell r="C43">
            <v>62118334</v>
          </cell>
        </row>
        <row r="44">
          <cell r="C44">
            <v>6768982</v>
          </cell>
        </row>
        <row r="45">
          <cell r="C45">
            <v>21974227</v>
          </cell>
        </row>
        <row r="46">
          <cell r="C46">
            <v>3800900</v>
          </cell>
        </row>
        <row r="47">
          <cell r="C47">
            <v>4743958</v>
          </cell>
        </row>
        <row r="48">
          <cell r="C48">
            <v>3120000</v>
          </cell>
        </row>
        <row r="49">
          <cell r="C49">
            <v>8692280</v>
          </cell>
        </row>
        <row r="50">
          <cell r="C50">
            <v>3390000</v>
          </cell>
        </row>
        <row r="51">
          <cell r="C51">
            <v>2242200</v>
          </cell>
        </row>
        <row r="52">
          <cell r="C52">
            <v>2716800</v>
          </cell>
        </row>
        <row r="53">
          <cell r="C53">
            <v>9505376</v>
          </cell>
        </row>
        <row r="54">
          <cell r="C54">
            <v>1260000</v>
          </cell>
        </row>
        <row r="55">
          <cell r="C55">
            <v>10542145</v>
          </cell>
        </row>
        <row r="56">
          <cell r="C56">
            <v>1271000</v>
          </cell>
        </row>
        <row r="57">
          <cell r="C57">
            <v>2109000</v>
          </cell>
        </row>
        <row r="60">
          <cell r="C60">
            <v>5888105</v>
          </cell>
        </row>
        <row r="62">
          <cell r="C62">
            <v>15290701</v>
          </cell>
        </row>
        <row r="67">
          <cell r="C67">
            <v>16127357.74</v>
          </cell>
        </row>
        <row r="68">
          <cell r="C68">
            <v>12906229.27</v>
          </cell>
        </row>
        <row r="69">
          <cell r="C69">
            <v>123054.2</v>
          </cell>
        </row>
        <row r="72">
          <cell r="C72">
            <v>3098074.27</v>
          </cell>
        </row>
        <row r="75">
          <cell r="C75">
            <v>77489929</v>
          </cell>
        </row>
        <row r="76">
          <cell r="C76">
            <v>8491517</v>
          </cell>
        </row>
        <row r="82">
          <cell r="C82">
            <v>116827287</v>
          </cell>
        </row>
        <row r="83">
          <cell r="C83">
            <v>51648150</v>
          </cell>
        </row>
        <row r="88">
          <cell r="C88">
            <v>39428059</v>
          </cell>
        </row>
        <row r="89">
          <cell r="C89">
            <v>3423466</v>
          </cell>
        </row>
        <row r="90">
          <cell r="C90">
            <v>8884441</v>
          </cell>
        </row>
        <row r="92">
          <cell r="C92">
            <v>240000</v>
          </cell>
        </row>
        <row r="94">
          <cell r="C94">
            <v>20000000</v>
          </cell>
        </row>
        <row r="97">
          <cell r="C97">
            <v>87505320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MASELCO</v>
          </cell>
        </row>
        <row r="12">
          <cell r="C12">
            <v>1270971898.3299999</v>
          </cell>
        </row>
        <row r="13">
          <cell r="C13">
            <v>1065605884</v>
          </cell>
        </row>
        <row r="14">
          <cell r="C14">
            <v>43643210</v>
          </cell>
        </row>
        <row r="15">
          <cell r="C15">
            <v>31616087</v>
          </cell>
        </row>
        <row r="16">
          <cell r="C16">
            <v>25200062.129999999</v>
          </cell>
        </row>
        <row r="17">
          <cell r="C17">
            <v>343965.6</v>
          </cell>
        </row>
        <row r="18">
          <cell r="C18">
            <v>266.10000000000002</v>
          </cell>
        </row>
        <row r="19">
          <cell r="C19">
            <v>6876.4</v>
          </cell>
        </row>
        <row r="20">
          <cell r="C20">
            <v>6064916.7699999996</v>
          </cell>
        </row>
        <row r="23">
          <cell r="C23">
            <v>129846917.5</v>
          </cell>
        </row>
        <row r="24">
          <cell r="C24">
            <v>259799.83</v>
          </cell>
        </row>
        <row r="25">
          <cell r="C25">
            <v>38085000</v>
          </cell>
        </row>
        <row r="26">
          <cell r="C26">
            <v>25000000</v>
          </cell>
        </row>
        <row r="27">
          <cell r="C27">
            <v>85000</v>
          </cell>
        </row>
        <row r="28">
          <cell r="C28">
            <v>13000000</v>
          </cell>
        </row>
        <row r="29">
          <cell r="C29">
            <v>35961385</v>
          </cell>
        </row>
        <row r="30">
          <cell r="C30">
            <v>35961385</v>
          </cell>
        </row>
        <row r="34">
          <cell r="C34">
            <v>92675908</v>
          </cell>
        </row>
        <row r="36">
          <cell r="C36">
            <v>33402885</v>
          </cell>
        </row>
        <row r="37">
          <cell r="C37">
            <v>17695000</v>
          </cell>
        </row>
        <row r="38">
          <cell r="C38">
            <v>1488792076.3299999</v>
          </cell>
        </row>
        <row r="41">
          <cell r="C41">
            <v>882956922</v>
          </cell>
        </row>
        <row r="42">
          <cell r="C42">
            <v>113010817</v>
          </cell>
        </row>
        <row r="43">
          <cell r="C43">
            <v>57678426</v>
          </cell>
        </row>
        <row r="44">
          <cell r="C44">
            <v>9564885</v>
          </cell>
        </row>
        <row r="45">
          <cell r="C45">
            <v>15084216</v>
          </cell>
        </row>
        <row r="46">
          <cell r="C46">
            <v>2104704</v>
          </cell>
        </row>
        <row r="47">
          <cell r="C47">
            <v>4056863</v>
          </cell>
        </row>
        <row r="48">
          <cell r="C48">
            <v>934644</v>
          </cell>
        </row>
        <row r="49">
          <cell r="C49">
            <v>6299496</v>
          </cell>
        </row>
        <row r="50">
          <cell r="C50">
            <v>3410400</v>
          </cell>
        </row>
        <row r="51">
          <cell r="C51">
            <v>399360</v>
          </cell>
        </row>
        <row r="52">
          <cell r="C52">
            <v>656000</v>
          </cell>
        </row>
        <row r="53">
          <cell r="C53">
            <v>4092375</v>
          </cell>
        </row>
        <row r="54">
          <cell r="C54">
            <v>2060350</v>
          </cell>
        </row>
        <row r="55">
          <cell r="C55">
            <v>242453</v>
          </cell>
        </row>
        <row r="56">
          <cell r="C56">
            <v>4338000</v>
          </cell>
        </row>
        <row r="57">
          <cell r="C57">
            <v>2088645</v>
          </cell>
        </row>
        <row r="60">
          <cell r="C60">
            <v>12737956</v>
          </cell>
        </row>
        <row r="63">
          <cell r="C63">
            <v>91749281</v>
          </cell>
        </row>
        <row r="67">
          <cell r="C67">
            <v>31616086.77</v>
          </cell>
        </row>
        <row r="68">
          <cell r="C68">
            <v>25200062</v>
          </cell>
        </row>
        <row r="69">
          <cell r="C69">
            <v>343965.6</v>
          </cell>
        </row>
        <row r="70">
          <cell r="C70">
            <v>266.10000000000002</v>
          </cell>
        </row>
        <row r="71">
          <cell r="C71">
            <v>6876.4</v>
          </cell>
        </row>
        <row r="72">
          <cell r="C72">
            <v>6064916.6699999999</v>
          </cell>
        </row>
        <row r="75">
          <cell r="C75">
            <v>91124791.540000007</v>
          </cell>
        </row>
        <row r="76">
          <cell r="C76">
            <v>26082864.02</v>
          </cell>
        </row>
        <row r="82">
          <cell r="C82">
            <v>148482354</v>
          </cell>
        </row>
        <row r="83">
          <cell r="C83">
            <v>13557824</v>
          </cell>
        </row>
        <row r="88">
          <cell r="C88">
            <v>30905254</v>
          </cell>
        </row>
        <row r="89">
          <cell r="C89">
            <v>3000000</v>
          </cell>
        </row>
        <row r="90">
          <cell r="C90">
            <v>10000000</v>
          </cell>
        </row>
        <row r="97">
          <cell r="C97">
            <v>-18912192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SORECO I</v>
          </cell>
        </row>
        <row r="12">
          <cell r="C12">
            <v>1105802451</v>
          </cell>
        </row>
        <row r="13">
          <cell r="C13">
            <v>1001788192</v>
          </cell>
        </row>
        <row r="14">
          <cell r="C14">
            <v>52251992</v>
          </cell>
        </row>
        <row r="15">
          <cell r="C15">
            <v>19762267</v>
          </cell>
        </row>
        <row r="16">
          <cell r="C16">
            <v>19762267</v>
          </cell>
        </row>
        <row r="23">
          <cell r="C23">
            <v>32000000</v>
          </cell>
        </row>
        <row r="25">
          <cell r="C25">
            <v>35300000</v>
          </cell>
        </row>
        <row r="26">
          <cell r="C26">
            <v>32000000</v>
          </cell>
        </row>
        <row r="27">
          <cell r="C27">
            <v>1800000</v>
          </cell>
        </row>
        <row r="28">
          <cell r="C28">
            <v>1500000</v>
          </cell>
        </row>
        <row r="29">
          <cell r="C29">
            <v>207054800</v>
          </cell>
        </row>
        <row r="30">
          <cell r="C30">
            <v>207054800</v>
          </cell>
        </row>
        <row r="32">
          <cell r="C32">
            <v>0</v>
          </cell>
        </row>
        <row r="34">
          <cell r="C34">
            <v>9681220</v>
          </cell>
        </row>
        <row r="38">
          <cell r="C38">
            <v>1357838471</v>
          </cell>
        </row>
        <row r="41">
          <cell r="C41">
            <v>853204905</v>
          </cell>
        </row>
        <row r="42">
          <cell r="C42">
            <v>106357742</v>
          </cell>
        </row>
        <row r="43">
          <cell r="C43">
            <v>47777452</v>
          </cell>
        </row>
        <row r="44">
          <cell r="C44">
            <v>4810221</v>
          </cell>
        </row>
        <row r="45">
          <cell r="C45">
            <v>12368572</v>
          </cell>
        </row>
        <row r="46">
          <cell r="C46">
            <v>1400000</v>
          </cell>
        </row>
        <row r="47">
          <cell r="C47">
            <v>3296409</v>
          </cell>
        </row>
        <row r="48">
          <cell r="C48">
            <v>1285041</v>
          </cell>
        </row>
        <row r="49">
          <cell r="C49">
            <v>8657525</v>
          </cell>
        </row>
        <row r="50">
          <cell r="C50">
            <v>2202000</v>
          </cell>
        </row>
        <row r="51">
          <cell r="C51">
            <v>2841600</v>
          </cell>
        </row>
        <row r="52">
          <cell r="C52">
            <v>1681200</v>
          </cell>
        </row>
        <row r="53">
          <cell r="C53">
            <v>7340026</v>
          </cell>
        </row>
        <row r="54">
          <cell r="C54">
            <v>2699600</v>
          </cell>
        </row>
        <row r="55">
          <cell r="C55">
            <v>7984665</v>
          </cell>
        </row>
        <row r="56">
          <cell r="C56">
            <v>1028431</v>
          </cell>
        </row>
        <row r="57">
          <cell r="C57">
            <v>985000</v>
          </cell>
        </row>
        <row r="60">
          <cell r="C60">
            <v>64768394</v>
          </cell>
        </row>
        <row r="61">
          <cell r="C61">
            <v>20933067</v>
          </cell>
        </row>
        <row r="63">
          <cell r="C63">
            <v>40380529</v>
          </cell>
        </row>
        <row r="64">
          <cell r="C64">
            <v>20000000</v>
          </cell>
        </row>
        <row r="67">
          <cell r="C67">
            <v>19762267</v>
          </cell>
        </row>
        <row r="68">
          <cell r="C68">
            <v>19762267</v>
          </cell>
        </row>
        <row r="75">
          <cell r="C75">
            <v>32000000</v>
          </cell>
        </row>
        <row r="82">
          <cell r="C82">
            <v>158995414</v>
          </cell>
        </row>
        <row r="83">
          <cell r="C83">
            <v>57740604</v>
          </cell>
        </row>
        <row r="90">
          <cell r="C90">
            <v>7000000</v>
          </cell>
        </row>
        <row r="97">
          <cell r="C97">
            <v>30718171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SORECO II</v>
          </cell>
        </row>
        <row r="12">
          <cell r="C12">
            <v>2089822820.03</v>
          </cell>
        </row>
        <row r="13">
          <cell r="C13">
            <v>1730352299</v>
          </cell>
        </row>
        <row r="14">
          <cell r="C14">
            <v>110568161</v>
          </cell>
        </row>
        <row r="15">
          <cell r="C15">
            <v>54606454.439999998</v>
          </cell>
        </row>
        <row r="16">
          <cell r="C16">
            <v>25533538.870000001</v>
          </cell>
        </row>
        <row r="17">
          <cell r="C17">
            <v>281133.52</v>
          </cell>
        </row>
        <row r="18">
          <cell r="C18">
            <v>413431.65</v>
          </cell>
        </row>
        <row r="19">
          <cell r="C19">
            <v>8979735.5</v>
          </cell>
        </row>
        <row r="20">
          <cell r="C20">
            <v>7077949.9000000004</v>
          </cell>
        </row>
        <row r="21">
          <cell r="C21">
            <v>12320665</v>
          </cell>
        </row>
        <row r="22">
          <cell r="C22">
            <v>16256132.59</v>
          </cell>
        </row>
        <row r="23">
          <cell r="C23">
            <v>178039773</v>
          </cell>
        </row>
        <row r="25">
          <cell r="C25">
            <v>124793652</v>
          </cell>
        </row>
        <row r="26">
          <cell r="C26">
            <v>14566200</v>
          </cell>
        </row>
        <row r="27">
          <cell r="C27">
            <v>31991</v>
          </cell>
        </row>
        <row r="28">
          <cell r="C28">
            <v>110195461</v>
          </cell>
        </row>
        <row r="29">
          <cell r="C29">
            <v>0</v>
          </cell>
        </row>
        <row r="35">
          <cell r="C35">
            <v>3759315</v>
          </cell>
        </row>
        <row r="36">
          <cell r="C36">
            <v>111320972</v>
          </cell>
        </row>
        <row r="37">
          <cell r="C37">
            <v>32746555</v>
          </cell>
        </row>
        <row r="38">
          <cell r="C38">
            <v>2362443314.0300002</v>
          </cell>
        </row>
        <row r="41">
          <cell r="C41">
            <v>1513943652</v>
          </cell>
        </row>
        <row r="42">
          <cell r="C42">
            <v>208458068</v>
          </cell>
        </row>
        <row r="43">
          <cell r="C43">
            <v>74370121</v>
          </cell>
        </row>
        <row r="44">
          <cell r="C44">
            <v>9060236</v>
          </cell>
        </row>
        <row r="45">
          <cell r="C45">
            <v>21222200</v>
          </cell>
        </row>
        <row r="46">
          <cell r="C46">
            <v>1384056</v>
          </cell>
        </row>
        <row r="47">
          <cell r="C47">
            <v>2746886</v>
          </cell>
        </row>
        <row r="48">
          <cell r="C48">
            <v>2142000</v>
          </cell>
        </row>
        <row r="49">
          <cell r="C49">
            <v>5746617</v>
          </cell>
        </row>
        <row r="50">
          <cell r="C50">
            <v>5919366</v>
          </cell>
        </row>
        <row r="51">
          <cell r="C51">
            <v>2790000</v>
          </cell>
        </row>
        <row r="52">
          <cell r="C52">
            <v>5612400</v>
          </cell>
        </row>
        <row r="53">
          <cell r="C53">
            <v>20199182</v>
          </cell>
        </row>
        <row r="54">
          <cell r="C54">
            <v>1820000</v>
          </cell>
        </row>
        <row r="55">
          <cell r="C55">
            <v>3235200</v>
          </cell>
        </row>
        <row r="56">
          <cell r="C56">
            <v>600000</v>
          </cell>
        </row>
        <row r="57">
          <cell r="C57">
            <v>51609804</v>
          </cell>
        </row>
        <row r="60">
          <cell r="C60">
            <v>0</v>
          </cell>
        </row>
        <row r="61">
          <cell r="C61">
            <v>13817443</v>
          </cell>
        </row>
        <row r="63">
          <cell r="C63">
            <v>82516954</v>
          </cell>
        </row>
        <row r="64">
          <cell r="C64">
            <v>6861148</v>
          </cell>
        </row>
        <row r="67">
          <cell r="C67">
            <v>54501511.439999998</v>
          </cell>
        </row>
        <row r="68">
          <cell r="C68">
            <v>25533538.870000001</v>
          </cell>
        </row>
        <row r="69">
          <cell r="C69">
            <v>281133.52</v>
          </cell>
        </row>
        <row r="70">
          <cell r="C70">
            <v>413431.65</v>
          </cell>
        </row>
        <row r="71">
          <cell r="C71">
            <v>8979735.5</v>
          </cell>
        </row>
        <row r="72">
          <cell r="C72">
            <v>7077949.9000000004</v>
          </cell>
        </row>
        <row r="73">
          <cell r="C73">
            <v>12215722</v>
          </cell>
        </row>
        <row r="74">
          <cell r="C74">
            <v>16256132.59</v>
          </cell>
        </row>
        <row r="75">
          <cell r="C75">
            <v>181673238</v>
          </cell>
        </row>
        <row r="77">
          <cell r="C77">
            <v>7510549</v>
          </cell>
        </row>
        <row r="81">
          <cell r="C81">
            <v>112824654</v>
          </cell>
        </row>
        <row r="82">
          <cell r="C82">
            <v>38509465</v>
          </cell>
        </row>
        <row r="83">
          <cell r="C83">
            <v>0</v>
          </cell>
        </row>
        <row r="88">
          <cell r="C88">
            <v>0</v>
          </cell>
        </row>
        <row r="89">
          <cell r="C89">
            <v>10000000</v>
          </cell>
        </row>
        <row r="90">
          <cell r="C90">
            <v>112558980</v>
          </cell>
        </row>
        <row r="93">
          <cell r="C93">
            <v>1098073</v>
          </cell>
        </row>
        <row r="97">
          <cell r="C97">
            <v>202366272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1"/>
  <sheetViews>
    <sheetView showGridLines="0" tabSelected="1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ALECO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+[1]SCF!$C$2</f>
        <v>ALECO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[1]SCF!C12</f>
        <v>6929704323.1499996</v>
      </c>
      <c r="C16" s="15">
        <v>2768900847.0899997</v>
      </c>
      <c r="D16" s="15">
        <f>+C16-B16</f>
        <v>-4160803476.0599999</v>
      </c>
      <c r="E16" s="16">
        <f t="shared" ref="E16:E42" si="0">+D16/B16*100</f>
        <v>-60.043016008057407</v>
      </c>
    </row>
    <row r="17" spans="1:5" ht="15" customHeight="1" x14ac:dyDescent="0.3">
      <c r="A17" s="17" t="s">
        <v>11</v>
      </c>
      <c r="B17" s="18">
        <f>[1]SCF!C13</f>
        <v>6488146711.4700003</v>
      </c>
      <c r="C17" s="18">
        <v>2639345785.1699996</v>
      </c>
      <c r="D17" s="18">
        <f t="shared" ref="D17:D42" si="1">+C17-B17</f>
        <v>-3848800926.3000007</v>
      </c>
      <c r="E17" s="19">
        <f t="shared" ref="E17:E18" si="2">IFERROR(+D17/B17*100,0)</f>
        <v>-59.320497785537732</v>
      </c>
    </row>
    <row r="18" spans="1:5" ht="15" customHeight="1" x14ac:dyDescent="0.3">
      <c r="A18" s="17" t="s">
        <v>12</v>
      </c>
      <c r="B18" s="18">
        <f>[1]SCF!C14</f>
        <v>113342381</v>
      </c>
      <c r="C18" s="18">
        <v>46448905.549999997</v>
      </c>
      <c r="D18" s="18">
        <f t="shared" si="1"/>
        <v>-66893475.450000003</v>
      </c>
      <c r="E18" s="19">
        <f t="shared" si="2"/>
        <v>-59.018943187720751</v>
      </c>
    </row>
    <row r="19" spans="1:5" ht="15" customHeight="1" x14ac:dyDescent="0.3">
      <c r="A19" s="20" t="s">
        <v>13</v>
      </c>
      <c r="B19" s="15">
        <f>[1]SCF!C15</f>
        <v>215064363.09999999</v>
      </c>
      <c r="C19" s="21">
        <v>49438403.020000003</v>
      </c>
      <c r="D19" s="21">
        <f t="shared" si="1"/>
        <v>-165625960.07999998</v>
      </c>
      <c r="E19" s="22">
        <f t="shared" si="0"/>
        <v>-77.012275624198935</v>
      </c>
    </row>
    <row r="20" spans="1:5" ht="15" customHeight="1" x14ac:dyDescent="0.3">
      <c r="A20" s="23" t="s">
        <v>14</v>
      </c>
      <c r="B20" s="18">
        <f>[1]SCF!C16</f>
        <v>215064363.09999999</v>
      </c>
      <c r="C20" s="18">
        <v>49438403.020000003</v>
      </c>
      <c r="D20" s="18">
        <f t="shared" si="1"/>
        <v>-165625960.07999998</v>
      </c>
      <c r="E20" s="19">
        <f t="shared" ref="E20:E28" si="3">IFERROR(+D20/B20*100,0)</f>
        <v>-77.012275624198935</v>
      </c>
    </row>
    <row r="21" spans="1:5" ht="15" customHeight="1" x14ac:dyDescent="0.3">
      <c r="A21" s="23" t="s">
        <v>15</v>
      </c>
      <c r="B21" s="18">
        <f>[1]SCF!C17</f>
        <v>0</v>
      </c>
      <c r="C21" s="18">
        <v>0</v>
      </c>
      <c r="D21" s="18">
        <f t="shared" si="1"/>
        <v>0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[1]SCF!C18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[1]SCF!C19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[1]SCF!C20</f>
        <v>0</v>
      </c>
      <c r="C24" s="18">
        <v>0</v>
      </c>
      <c r="D24" s="18">
        <f t="shared" si="1"/>
        <v>0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[1]SCF!C21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[1]SCF!C22</f>
        <v>0</v>
      </c>
      <c r="C26" s="18">
        <v>0</v>
      </c>
      <c r="D26" s="18">
        <f t="shared" si="1"/>
        <v>0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[1]SCF!C23</f>
        <v>113150867.58</v>
      </c>
      <c r="C27" s="18">
        <v>33667753.350000001</v>
      </c>
      <c r="D27" s="18">
        <f t="shared" si="1"/>
        <v>-79483114.229999989</v>
      </c>
      <c r="E27" s="19">
        <f t="shared" si="3"/>
        <v>-70.245253907402684</v>
      </c>
    </row>
    <row r="28" spans="1:5" ht="15" customHeight="1" x14ac:dyDescent="0.3">
      <c r="A28" s="17" t="s">
        <v>22</v>
      </c>
      <c r="B28" s="18">
        <f>[1]SCF!C24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[1]SCF!C25</f>
        <v>84633444.840000004</v>
      </c>
      <c r="C29" s="15">
        <v>35695614.310000002</v>
      </c>
      <c r="D29" s="15">
        <f t="shared" si="1"/>
        <v>-48937830.530000001</v>
      </c>
      <c r="E29" s="16">
        <f t="shared" si="0"/>
        <v>-57.823276155800166</v>
      </c>
    </row>
    <row r="30" spans="1:5" ht="15" customHeight="1" x14ac:dyDescent="0.3">
      <c r="A30" s="17" t="s">
        <v>24</v>
      </c>
      <c r="B30" s="18">
        <f>[1]SCF!C26</f>
        <v>84633444.840000004</v>
      </c>
      <c r="C30" s="18">
        <v>35695614.310000002</v>
      </c>
      <c r="D30" s="18">
        <f t="shared" si="1"/>
        <v>-48937830.530000001</v>
      </c>
      <c r="E30" s="19">
        <f t="shared" ref="E30:E32" si="4">IFERROR(+D30/B30*100,0)</f>
        <v>-57.823276155800166</v>
      </c>
    </row>
    <row r="31" spans="1:5" ht="15" customHeight="1" x14ac:dyDescent="0.3">
      <c r="A31" s="17" t="s">
        <v>25</v>
      </c>
      <c r="B31" s="18">
        <f>[1]SCF!C27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26</v>
      </c>
      <c r="B32" s="18">
        <f>[1]SCF!C28</f>
        <v>0</v>
      </c>
      <c r="C32" s="18">
        <v>0</v>
      </c>
      <c r="D32" s="18">
        <f t="shared" si="1"/>
        <v>0</v>
      </c>
      <c r="E32" s="19">
        <f t="shared" si="4"/>
        <v>0</v>
      </c>
    </row>
    <row r="33" spans="1:5" x14ac:dyDescent="0.3">
      <c r="A33" s="14" t="s">
        <v>27</v>
      </c>
      <c r="B33" s="15">
        <f>[1]SCF!C29</f>
        <v>50000000</v>
      </c>
      <c r="C33" s="15">
        <v>0</v>
      </c>
      <c r="D33" s="15">
        <f t="shared" si="1"/>
        <v>-50000000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[1]SCF!C30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[1]SCF!C31</f>
        <v>50000000</v>
      </c>
      <c r="C35" s="18">
        <v>0</v>
      </c>
      <c r="D35" s="18">
        <f t="shared" si="1"/>
        <v>-50000000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[1]SCF!C32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[1]SCF!C33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[1]SCF!C34</f>
        <v>49749212.100000001</v>
      </c>
      <c r="C38" s="18">
        <v>61941500.969999999</v>
      </c>
      <c r="D38" s="18">
        <f t="shared" si="1"/>
        <v>12192288.869999997</v>
      </c>
      <c r="E38" s="19">
        <f t="shared" si="5"/>
        <v>24.507501436389575</v>
      </c>
    </row>
    <row r="39" spans="1:5" ht="15" customHeight="1" x14ac:dyDescent="0.3">
      <c r="A39" s="24" t="s">
        <v>33</v>
      </c>
      <c r="B39" s="18">
        <f>[1]SCF!C35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[1]SCF!C36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[1]SCF!C37</f>
        <v>0</v>
      </c>
      <c r="C41" s="18">
        <v>317276.01</v>
      </c>
      <c r="D41" s="18">
        <f t="shared" si="1"/>
        <v>317276.01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[1]SCF!C38</f>
        <v>7114086980.0900002</v>
      </c>
      <c r="C42" s="27">
        <v>2866855238.3799996</v>
      </c>
      <c r="D42" s="27">
        <f t="shared" si="1"/>
        <v>-4247231741.7100005</v>
      </c>
      <c r="E42" s="28">
        <f t="shared" si="0"/>
        <v>-59.701712301193552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[1]SCF!C41</f>
        <v>6028258522.6300001</v>
      </c>
      <c r="C45" s="18">
        <v>2487407407.1900001</v>
      </c>
      <c r="D45" s="18">
        <f>C45-B45</f>
        <v>-3540851115.4400001</v>
      </c>
      <c r="E45" s="19">
        <f>IFERROR(+D45/B45*100,0)</f>
        <v>-58.737545879090845</v>
      </c>
    </row>
    <row r="46" spans="1:5" ht="15" customHeight="1" x14ac:dyDescent="0.3">
      <c r="A46" s="14" t="s">
        <v>39</v>
      </c>
      <c r="B46" s="15">
        <f>[1]SCF!C42</f>
        <v>264252376.99000001</v>
      </c>
      <c r="C46" s="15">
        <v>57790183.459999986</v>
      </c>
      <c r="D46" s="15">
        <f t="shared" ref="D46:D61" si="6">+B46-C46</f>
        <v>206462193.53000003</v>
      </c>
      <c r="E46" s="16">
        <f t="shared" ref="E46" si="7">+D46/B46*100</f>
        <v>78.130685476412225</v>
      </c>
    </row>
    <row r="47" spans="1:5" ht="15" customHeight="1" x14ac:dyDescent="0.3">
      <c r="A47" s="17" t="s">
        <v>40</v>
      </c>
      <c r="B47" s="18">
        <f>[1]SCF!C43</f>
        <v>115045763.28</v>
      </c>
      <c r="C47" s="18">
        <v>32337767.409999996</v>
      </c>
      <c r="D47" s="18">
        <f t="shared" si="6"/>
        <v>82707995.870000005</v>
      </c>
      <c r="E47" s="19">
        <f t="shared" ref="E47:E61" si="8">IFERROR(+D47/B47*100,0)</f>
        <v>71.891387837294033</v>
      </c>
    </row>
    <row r="48" spans="1:5" ht="15" customHeight="1" x14ac:dyDescent="0.3">
      <c r="A48" s="17" t="s">
        <v>41</v>
      </c>
      <c r="B48" s="18">
        <f>[1]SCF!C44</f>
        <v>11524798.699999999</v>
      </c>
      <c r="C48" s="18">
        <v>2188910.7999999998</v>
      </c>
      <c r="D48" s="18">
        <f t="shared" si="6"/>
        <v>9335887.8999999985</v>
      </c>
      <c r="E48" s="19">
        <f t="shared" si="8"/>
        <v>81.006949822038962</v>
      </c>
    </row>
    <row r="49" spans="1:5" ht="15" customHeight="1" x14ac:dyDescent="0.3">
      <c r="A49" s="17" t="s">
        <v>42</v>
      </c>
      <c r="B49" s="18">
        <f>[1]SCF!C45</f>
        <v>15969634.83</v>
      </c>
      <c r="C49" s="18">
        <v>76737.67</v>
      </c>
      <c r="D49" s="18">
        <f t="shared" si="6"/>
        <v>15892897.16</v>
      </c>
      <c r="E49" s="19">
        <f t="shared" si="8"/>
        <v>99.519477616007578</v>
      </c>
    </row>
    <row r="50" spans="1:5" ht="15" customHeight="1" x14ac:dyDescent="0.3">
      <c r="A50" s="17" t="s">
        <v>43</v>
      </c>
      <c r="B50" s="18">
        <f>[1]SCF!C46</f>
        <v>16070230.550000001</v>
      </c>
      <c r="C50" s="18">
        <v>1918870.29</v>
      </c>
      <c r="D50" s="18">
        <f t="shared" si="6"/>
        <v>14151360.260000002</v>
      </c>
      <c r="E50" s="19">
        <f t="shared" si="8"/>
        <v>88.059472550628726</v>
      </c>
    </row>
    <row r="51" spans="1:5" ht="15" customHeight="1" x14ac:dyDescent="0.3">
      <c r="A51" s="17" t="s">
        <v>44</v>
      </c>
      <c r="B51" s="18">
        <f>[1]SCF!C47</f>
        <v>11404669.810000001</v>
      </c>
      <c r="C51" s="18">
        <v>1719119.37</v>
      </c>
      <c r="D51" s="18">
        <f t="shared" si="6"/>
        <v>9685550.4400000013</v>
      </c>
      <c r="E51" s="19">
        <f t="shared" si="8"/>
        <v>84.926180252122535</v>
      </c>
    </row>
    <row r="52" spans="1:5" x14ac:dyDescent="0.3">
      <c r="A52" s="17" t="s">
        <v>45</v>
      </c>
      <c r="B52" s="18">
        <f>[1]SCF!C48</f>
        <v>2384000</v>
      </c>
      <c r="C52" s="18">
        <v>594883.86999999988</v>
      </c>
      <c r="D52" s="18">
        <f t="shared" si="6"/>
        <v>1789116.1300000001</v>
      </c>
      <c r="E52" s="19">
        <f t="shared" si="8"/>
        <v>75.046817533557046</v>
      </c>
    </row>
    <row r="53" spans="1:5" ht="15" customHeight="1" x14ac:dyDescent="0.3">
      <c r="A53" s="17" t="s">
        <v>46</v>
      </c>
      <c r="B53" s="18">
        <f>[1]SCF!C49</f>
        <v>20754531.829999998</v>
      </c>
      <c r="C53" s="18">
        <v>3599339.75</v>
      </c>
      <c r="D53" s="18">
        <f t="shared" si="6"/>
        <v>17155192.079999998</v>
      </c>
      <c r="E53" s="19">
        <f t="shared" si="8"/>
        <v>82.65757194870919</v>
      </c>
    </row>
    <row r="54" spans="1:5" ht="15" customHeight="1" x14ac:dyDescent="0.3">
      <c r="A54" s="17" t="s">
        <v>47</v>
      </c>
      <c r="B54" s="18">
        <f>[1]SCF!C50</f>
        <v>18185475</v>
      </c>
      <c r="C54" s="18">
        <v>1494951.58</v>
      </c>
      <c r="D54" s="18">
        <f t="shared" si="6"/>
        <v>16690523.42</v>
      </c>
      <c r="E54" s="19">
        <f t="shared" si="8"/>
        <v>91.779419674218019</v>
      </c>
    </row>
    <row r="55" spans="1:5" ht="15" customHeight="1" x14ac:dyDescent="0.3">
      <c r="A55" s="17" t="s">
        <v>48</v>
      </c>
      <c r="B55" s="18">
        <f>[1]SCF!C51</f>
        <v>405600</v>
      </c>
      <c r="C55" s="18">
        <v>197700.02</v>
      </c>
      <c r="D55" s="18">
        <f t="shared" si="6"/>
        <v>207899.98</v>
      </c>
      <c r="E55" s="19">
        <f t="shared" si="8"/>
        <v>51.25739151873767</v>
      </c>
    </row>
    <row r="56" spans="1:5" ht="15" customHeight="1" x14ac:dyDescent="0.3">
      <c r="A56" s="17" t="s">
        <v>49</v>
      </c>
      <c r="B56" s="18">
        <f>[1]SCF!C52</f>
        <v>615600</v>
      </c>
      <c r="C56" s="18">
        <v>88930</v>
      </c>
      <c r="D56" s="18">
        <f t="shared" si="6"/>
        <v>526670</v>
      </c>
      <c r="E56" s="19">
        <f t="shared" si="8"/>
        <v>85.553931124106569</v>
      </c>
    </row>
    <row r="57" spans="1:5" ht="15" customHeight="1" x14ac:dyDescent="0.3">
      <c r="A57" s="17" t="s">
        <v>50</v>
      </c>
      <c r="B57" s="18">
        <f>[1]SCF!C53</f>
        <v>40843883.280000001</v>
      </c>
      <c r="C57" s="18">
        <v>8500927.2699999996</v>
      </c>
      <c r="D57" s="18">
        <f t="shared" si="6"/>
        <v>32342956.010000002</v>
      </c>
      <c r="E57" s="19">
        <f t="shared" si="8"/>
        <v>79.186780033321071</v>
      </c>
    </row>
    <row r="58" spans="1:5" ht="15" customHeight="1" x14ac:dyDescent="0.3">
      <c r="A58" s="17" t="s">
        <v>51</v>
      </c>
      <c r="B58" s="18">
        <f>[1]SCF!C54</f>
        <v>1276850</v>
      </c>
      <c r="C58" s="18">
        <v>818811.42999999993</v>
      </c>
      <c r="D58" s="18">
        <f t="shared" si="6"/>
        <v>458038.57000000007</v>
      </c>
      <c r="E58" s="19">
        <f t="shared" si="8"/>
        <v>35.87254336844579</v>
      </c>
    </row>
    <row r="59" spans="1:5" ht="15" customHeight="1" x14ac:dyDescent="0.3">
      <c r="A59" s="17" t="s">
        <v>52</v>
      </c>
      <c r="B59" s="18">
        <f>[1]SCF!C55</f>
        <v>7451857.7000000002</v>
      </c>
      <c r="C59" s="18">
        <v>1148622.17</v>
      </c>
      <c r="D59" s="18">
        <f t="shared" si="6"/>
        <v>6303235.5300000003</v>
      </c>
      <c r="E59" s="19">
        <f t="shared" si="8"/>
        <v>84.586096296497999</v>
      </c>
    </row>
    <row r="60" spans="1:5" ht="15" customHeight="1" x14ac:dyDescent="0.3">
      <c r="A60" s="17" t="s">
        <v>53</v>
      </c>
      <c r="B60" s="18">
        <f>[1]SCF!C56</f>
        <v>584645</v>
      </c>
      <c r="C60" s="18">
        <v>187403</v>
      </c>
      <c r="D60" s="18">
        <f t="shared" si="6"/>
        <v>397242</v>
      </c>
      <c r="E60" s="19">
        <f t="shared" si="8"/>
        <v>67.945847480094756</v>
      </c>
    </row>
    <row r="61" spans="1:5" ht="15" customHeight="1" x14ac:dyDescent="0.3">
      <c r="A61" s="17" t="s">
        <v>54</v>
      </c>
      <c r="B61" s="18">
        <f>[1]SCF!C57</f>
        <v>1734837.01</v>
      </c>
      <c r="C61" s="18">
        <v>2917208.83</v>
      </c>
      <c r="D61" s="18">
        <f t="shared" si="6"/>
        <v>-1182371.82</v>
      </c>
      <c r="E61" s="19">
        <f t="shared" si="8"/>
        <v>-68.154634307692106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[1]SCF!C60</f>
        <v>21827150.039999999</v>
      </c>
      <c r="C63" s="18">
        <v>0</v>
      </c>
      <c r="D63" s="18">
        <f t="shared" ref="D63:D67" si="9">C63-B63</f>
        <v>-21827150.039999999</v>
      </c>
      <c r="E63" s="19">
        <f t="shared" ref="E63:E67" si="10">IFERROR(+D63/B63*100,0)</f>
        <v>-100</v>
      </c>
    </row>
    <row r="64" spans="1:5" x14ac:dyDescent="0.3">
      <c r="A64" s="24" t="s">
        <v>57</v>
      </c>
      <c r="B64" s="18">
        <f>[1]SCF!C61</f>
        <v>2268135.5499999998</v>
      </c>
      <c r="C64" s="18">
        <v>0</v>
      </c>
      <c r="D64" s="18">
        <f t="shared" si="9"/>
        <v>-2268135.5499999998</v>
      </c>
      <c r="E64" s="19">
        <f t="shared" si="10"/>
        <v>-100</v>
      </c>
    </row>
    <row r="65" spans="1:5" ht="15" customHeight="1" x14ac:dyDescent="0.3">
      <c r="A65" s="24" t="s">
        <v>58</v>
      </c>
      <c r="B65" s="18">
        <f>[1]SCF!C62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[1]SCF!C63</f>
        <v>490276932.16000003</v>
      </c>
      <c r="C66" s="18">
        <v>0</v>
      </c>
      <c r="D66" s="18">
        <f t="shared" si="9"/>
        <v>-490276932.16000003</v>
      </c>
      <c r="E66" s="19">
        <f t="shared" si="10"/>
        <v>-100</v>
      </c>
    </row>
    <row r="67" spans="1:5" ht="15" customHeight="1" x14ac:dyDescent="0.3">
      <c r="A67" s="24" t="s">
        <v>60</v>
      </c>
      <c r="B67" s="18">
        <f>[1]SCF!C64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514372217.75</v>
      </c>
      <c r="C68" s="31">
        <v>0</v>
      </c>
      <c r="D68" s="31">
        <f t="shared" ref="D68" si="11">+C68-B68</f>
        <v>-514372217.75</v>
      </c>
      <c r="E68" s="32">
        <f t="shared" ref="E68" si="12">+D68/B68*100</f>
        <v>-100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[1]SCF!C67</f>
        <v>215064363.09999999</v>
      </c>
      <c r="C70" s="15">
        <v>43795934.199999996</v>
      </c>
      <c r="D70" s="15">
        <f t="shared" ref="D70:D82" si="13">+C70-B70</f>
        <v>-171268428.90000001</v>
      </c>
      <c r="E70" s="16">
        <f t="shared" ref="E70:E82" si="14">+D70/B70*100</f>
        <v>-79.635894311492279</v>
      </c>
    </row>
    <row r="71" spans="1:5" ht="15" customHeight="1" x14ac:dyDescent="0.3">
      <c r="A71" s="17" t="s">
        <v>14</v>
      </c>
      <c r="B71" s="18">
        <f>[1]SCF!C68</f>
        <v>215064363.09999999</v>
      </c>
      <c r="C71" s="18">
        <v>43795934.199999996</v>
      </c>
      <c r="D71" s="18">
        <f t="shared" si="13"/>
        <v>-171268428.90000001</v>
      </c>
      <c r="E71" s="19">
        <f t="shared" ref="E71:E81" si="15">IFERROR(+D71/B71*100,0)</f>
        <v>-79.635894311492279</v>
      </c>
    </row>
    <row r="72" spans="1:5" ht="15" customHeight="1" x14ac:dyDescent="0.3">
      <c r="A72" s="17" t="s">
        <v>15</v>
      </c>
      <c r="B72" s="18">
        <f>[1]SCF!C69</f>
        <v>0</v>
      </c>
      <c r="C72" s="18">
        <v>0</v>
      </c>
      <c r="D72" s="18">
        <f t="shared" si="13"/>
        <v>0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[1]SCF!C70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[1]SCF!C71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[1]SCF!C72</f>
        <v>0</v>
      </c>
      <c r="C75" s="18">
        <v>0</v>
      </c>
      <c r="D75" s="18">
        <f t="shared" si="13"/>
        <v>0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[1]SCF!C73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[1]SCF!C74</f>
        <v>0</v>
      </c>
      <c r="C77" s="18">
        <v>0</v>
      </c>
      <c r="D77" s="18">
        <f t="shared" ref="D77:D81" si="16">C77-B77</f>
        <v>0</v>
      </c>
      <c r="E77" s="19">
        <f t="shared" si="15"/>
        <v>0</v>
      </c>
    </row>
    <row r="78" spans="1:5" x14ac:dyDescent="0.3">
      <c r="A78" s="24" t="s">
        <v>66</v>
      </c>
      <c r="B78" s="18">
        <f>[1]SCF!C75</f>
        <v>113150867.58</v>
      </c>
      <c r="C78" s="18">
        <v>41257914.660000004</v>
      </c>
      <c r="D78" s="18">
        <f t="shared" si="16"/>
        <v>-71892952.919999987</v>
      </c>
      <c r="E78" s="19">
        <f t="shared" si="15"/>
        <v>-63.537252923995645</v>
      </c>
    </row>
    <row r="79" spans="1:5" ht="15" customHeight="1" x14ac:dyDescent="0.3">
      <c r="A79" s="24" t="s">
        <v>67</v>
      </c>
      <c r="B79" s="18">
        <f>[1]SCF!C76</f>
        <v>8632016.1699999999</v>
      </c>
      <c r="C79" s="18">
        <v>3601657.03</v>
      </c>
      <c r="D79" s="18">
        <f t="shared" si="16"/>
        <v>-5030359.1400000006</v>
      </c>
      <c r="E79" s="19">
        <f t="shared" si="15"/>
        <v>-58.275599129235658</v>
      </c>
    </row>
    <row r="80" spans="1:5" x14ac:dyDescent="0.3">
      <c r="A80" s="24" t="s">
        <v>68</v>
      </c>
      <c r="B80" s="18">
        <f>[1]SCF!C77</f>
        <v>0</v>
      </c>
      <c r="C80" s="18">
        <v>2516.92</v>
      </c>
      <c r="D80" s="18">
        <f t="shared" si="16"/>
        <v>2516.92</v>
      </c>
      <c r="E80" s="19">
        <f t="shared" si="15"/>
        <v>0</v>
      </c>
    </row>
    <row r="81" spans="1:5" x14ac:dyDescent="0.3">
      <c r="A81" s="24" t="s">
        <v>69</v>
      </c>
      <c r="B81" s="18">
        <f>[1]SCF!C78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336847246.85000002</v>
      </c>
      <c r="C82" s="31">
        <v>88658022.810000002</v>
      </c>
      <c r="D82" s="31">
        <f t="shared" si="13"/>
        <v>-248189224.04000002</v>
      </c>
      <c r="E82" s="32">
        <f t="shared" si="14"/>
        <v>-73.680051228241169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[1]SCF!C81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[1]SCF!C82</f>
        <v>83364488.659999996</v>
      </c>
      <c r="C85" s="18">
        <v>5984368.3800000008</v>
      </c>
      <c r="D85" s="18">
        <f t="shared" si="17"/>
        <v>-77380120.280000001</v>
      </c>
      <c r="E85" s="19">
        <f t="shared" si="18"/>
        <v>-92.821441747928063</v>
      </c>
    </row>
    <row r="86" spans="1:5" ht="15" customHeight="1" x14ac:dyDescent="0.3">
      <c r="A86" s="24" t="s">
        <v>74</v>
      </c>
      <c r="B86" s="18">
        <f>[1]SCF!C83</f>
        <v>79306214.390000001</v>
      </c>
      <c r="C86" s="18">
        <v>11193421.32</v>
      </c>
      <c r="D86" s="18">
        <f t="shared" si="17"/>
        <v>-68112793.069999993</v>
      </c>
      <c r="E86" s="19">
        <f t="shared" si="18"/>
        <v>-85.885820668535871</v>
      </c>
    </row>
    <row r="87" spans="1:5" ht="15" customHeight="1" x14ac:dyDescent="0.3">
      <c r="A87" s="30" t="s">
        <v>75</v>
      </c>
      <c r="B87" s="33">
        <f>+B84+B85+B86</f>
        <v>162670703.05000001</v>
      </c>
      <c r="C87" s="31">
        <v>17177789.700000003</v>
      </c>
      <c r="D87" s="31">
        <f t="shared" si="17"/>
        <v>-145492913.35000002</v>
      </c>
      <c r="E87" s="32">
        <f>+D87/B87*100</f>
        <v>-89.440145411604902</v>
      </c>
    </row>
    <row r="88" spans="1:5" ht="18" customHeight="1" x14ac:dyDescent="0.3">
      <c r="A88" s="25" t="s">
        <v>76</v>
      </c>
      <c r="B88" s="27">
        <f>+B45+B46+B68+B82+B87</f>
        <v>7306401067.2700005</v>
      </c>
      <c r="C88" s="27">
        <v>2651033403.1599998</v>
      </c>
      <c r="D88" s="27">
        <f t="shared" si="17"/>
        <v>-4655367664.1100006</v>
      </c>
      <c r="E88" s="28">
        <f>+D88/B88*100</f>
        <v>-63.716289610275325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[1]SCF!C88</f>
        <v>420890.04</v>
      </c>
      <c r="C91" s="18">
        <v>12739705.960000001</v>
      </c>
      <c r="D91" s="18">
        <f t="shared" ref="D91:D98" si="19">+C91-B91</f>
        <v>12318815.920000002</v>
      </c>
      <c r="E91" s="19">
        <f>IFERROR(+D91/B91*100,0)</f>
        <v>2926.8489983749682</v>
      </c>
    </row>
    <row r="92" spans="1:5" ht="15" customHeight="1" x14ac:dyDescent="0.3">
      <c r="A92" s="24" t="s">
        <v>79</v>
      </c>
      <c r="B92" s="18">
        <f>[1]SCF!C89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[1]SCF!C90</f>
        <v>0</v>
      </c>
      <c r="C93" s="18">
        <v>0</v>
      </c>
      <c r="D93" s="18">
        <f t="shared" si="19"/>
        <v>0</v>
      </c>
      <c r="E93" s="19">
        <f t="shared" si="20"/>
        <v>0</v>
      </c>
    </row>
    <row r="94" spans="1:5" ht="15" customHeight="1" x14ac:dyDescent="0.3">
      <c r="A94" s="24" t="s">
        <v>81</v>
      </c>
      <c r="B94" s="18">
        <f>[1]SCF!C91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[1]SCF!C92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[1]SCF!C93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[1]SCF!C94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420890.04</v>
      </c>
      <c r="C98" s="31">
        <v>12739705.960000001</v>
      </c>
      <c r="D98" s="31">
        <f t="shared" si="19"/>
        <v>12318815.920000002</v>
      </c>
      <c r="E98" s="32">
        <f t="shared" ref="E98" si="21">+D98/B98*100</f>
        <v>2926.8489983749682</v>
      </c>
    </row>
    <row r="99" spans="1:5" ht="15" customHeight="1" x14ac:dyDescent="0.3">
      <c r="A99" s="34" t="s">
        <v>86</v>
      </c>
      <c r="B99" s="35">
        <f>+B42-B88-B98</f>
        <v>-192734977.2200003</v>
      </c>
      <c r="C99" s="36">
        <v>203082129.25999978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[1]SCF!$C$97</f>
        <v>202644915</v>
      </c>
      <c r="C100" s="18">
        <v>37020819.159999996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9909937.7799997032</v>
      </c>
      <c r="C101" s="36">
        <v>240102948.41999978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CANORECO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+[2]SCF!$C$2</f>
        <v>CANORECO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[2]SCF!C12</f>
        <v>3272988936.25</v>
      </c>
      <c r="C16" s="15">
        <v>1600584222.7199998</v>
      </c>
      <c r="D16" s="15">
        <f>+C16-B16</f>
        <v>-1672404713.5300002</v>
      </c>
      <c r="E16" s="16">
        <f t="shared" ref="E16:E42" si="0">+D16/B16*100</f>
        <v>-51.097169776752871</v>
      </c>
    </row>
    <row r="17" spans="1:5" ht="15" customHeight="1" x14ac:dyDescent="0.3">
      <c r="A17" s="17" t="s">
        <v>11</v>
      </c>
      <c r="B17" s="18">
        <f>[2]SCF!C13</f>
        <v>2785555019.1599998</v>
      </c>
      <c r="C17" s="18">
        <v>1371182570.1399999</v>
      </c>
      <c r="D17" s="18">
        <f t="shared" ref="D17:D42" si="1">+C17-B17</f>
        <v>-1414372449.02</v>
      </c>
      <c r="E17" s="19">
        <f t="shared" ref="E17:E18" si="2">IFERROR(+D17/B17*100,0)</f>
        <v>-50.775247277166045</v>
      </c>
    </row>
    <row r="18" spans="1:5" ht="15" customHeight="1" x14ac:dyDescent="0.3">
      <c r="A18" s="17" t="s">
        <v>12</v>
      </c>
      <c r="B18" s="18">
        <f>[2]SCF!C14</f>
        <v>97803647.659999996</v>
      </c>
      <c r="C18" s="18">
        <v>44319823.109999999</v>
      </c>
      <c r="D18" s="18">
        <f t="shared" si="1"/>
        <v>-53483824.549999997</v>
      </c>
      <c r="E18" s="19">
        <f t="shared" si="2"/>
        <v>-54.684897577571604</v>
      </c>
    </row>
    <row r="19" spans="1:5" ht="15" customHeight="1" x14ac:dyDescent="0.3">
      <c r="A19" s="20" t="s">
        <v>13</v>
      </c>
      <c r="B19" s="15">
        <f>[2]SCF!C15</f>
        <v>45579066.350000001</v>
      </c>
      <c r="C19" s="21">
        <v>23627410.98</v>
      </c>
      <c r="D19" s="21">
        <f t="shared" si="1"/>
        <v>-21951655.370000001</v>
      </c>
      <c r="E19" s="22">
        <f t="shared" si="0"/>
        <v>-48.161704764713768</v>
      </c>
    </row>
    <row r="20" spans="1:5" ht="15" customHeight="1" x14ac:dyDescent="0.3">
      <c r="A20" s="23" t="s">
        <v>14</v>
      </c>
      <c r="B20" s="18">
        <f>[2]SCF!C16</f>
        <v>35381638.229999997</v>
      </c>
      <c r="C20" s="18">
        <v>19019279.449999999</v>
      </c>
      <c r="D20" s="18">
        <f t="shared" si="1"/>
        <v>-16362358.779999997</v>
      </c>
      <c r="E20" s="19">
        <f t="shared" ref="E20:E28" si="3">IFERROR(+D20/B20*100,0)</f>
        <v>-46.245339669225373</v>
      </c>
    </row>
    <row r="21" spans="1:5" ht="15" customHeight="1" x14ac:dyDescent="0.3">
      <c r="A21" s="23" t="s">
        <v>15</v>
      </c>
      <c r="B21" s="18">
        <f>[2]SCF!C17</f>
        <v>389564.67</v>
      </c>
      <c r="C21" s="18">
        <v>209409.16999999998</v>
      </c>
      <c r="D21" s="18">
        <f t="shared" si="1"/>
        <v>-180155.5</v>
      </c>
      <c r="E21" s="19">
        <f t="shared" si="3"/>
        <v>-46.245338418394049</v>
      </c>
    </row>
    <row r="22" spans="1:5" ht="15" customHeight="1" x14ac:dyDescent="0.3">
      <c r="A22" s="23" t="s">
        <v>16</v>
      </c>
      <c r="B22" s="18">
        <f>[2]SCF!C18</f>
        <v>0</v>
      </c>
      <c r="C22" s="18">
        <v>5231.1899999999996</v>
      </c>
      <c r="D22" s="18">
        <f t="shared" si="1"/>
        <v>5231.1899999999996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[2]SCF!C19</f>
        <v>0</v>
      </c>
      <c r="C23" s="18">
        <v>23628.65</v>
      </c>
      <c r="D23" s="18">
        <f t="shared" si="1"/>
        <v>23628.65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[2]SCF!C20</f>
        <v>9807863.4499999993</v>
      </c>
      <c r="C24" s="18">
        <v>4369862.5200000005</v>
      </c>
      <c r="D24" s="18">
        <f t="shared" si="1"/>
        <v>-5438000.9299999988</v>
      </c>
      <c r="E24" s="19">
        <f t="shared" si="3"/>
        <v>-55.445316482255869</v>
      </c>
    </row>
    <row r="25" spans="1:5" ht="15" customHeight="1" x14ac:dyDescent="0.3">
      <c r="A25" s="23" t="s">
        <v>19</v>
      </c>
      <c r="B25" s="18">
        <f>[2]SCF!C21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[2]SCF!C22</f>
        <v>22526004.16</v>
      </c>
      <c r="C26" s="18">
        <v>121224.52</v>
      </c>
      <c r="D26" s="18">
        <f t="shared" si="1"/>
        <v>-22404779.640000001</v>
      </c>
      <c r="E26" s="19">
        <f t="shared" si="3"/>
        <v>-99.461846321527091</v>
      </c>
    </row>
    <row r="27" spans="1:5" ht="15" customHeight="1" x14ac:dyDescent="0.3">
      <c r="A27" s="17" t="s">
        <v>21</v>
      </c>
      <c r="B27" s="18">
        <f>[2]SCF!C23</f>
        <v>305805198.92000002</v>
      </c>
      <c r="C27" s="18">
        <v>161333193.97</v>
      </c>
      <c r="D27" s="18">
        <f t="shared" si="1"/>
        <v>-144472004.95000002</v>
      </c>
      <c r="E27" s="19">
        <f t="shared" si="3"/>
        <v>-47.243148730049725</v>
      </c>
    </row>
    <row r="28" spans="1:5" ht="15" customHeight="1" x14ac:dyDescent="0.3">
      <c r="A28" s="17" t="s">
        <v>22</v>
      </c>
      <c r="B28" s="18">
        <f>[2]SCF!C24</f>
        <v>15720000</v>
      </c>
      <c r="C28" s="18">
        <v>0</v>
      </c>
      <c r="D28" s="18">
        <f t="shared" si="1"/>
        <v>-15720000</v>
      </c>
      <c r="E28" s="19">
        <f t="shared" si="3"/>
        <v>-100</v>
      </c>
    </row>
    <row r="29" spans="1:5" ht="15" customHeight="1" x14ac:dyDescent="0.3">
      <c r="A29" s="14" t="s">
        <v>23</v>
      </c>
      <c r="B29" s="15">
        <f>[2]SCF!C25</f>
        <v>136000000</v>
      </c>
      <c r="C29" s="15">
        <v>47128212.549999997</v>
      </c>
      <c r="D29" s="15">
        <f t="shared" si="1"/>
        <v>-88871787.450000003</v>
      </c>
      <c r="E29" s="16">
        <f t="shared" si="0"/>
        <v>-65.346902536764702</v>
      </c>
    </row>
    <row r="30" spans="1:5" ht="15" customHeight="1" x14ac:dyDescent="0.3">
      <c r="A30" s="17" t="s">
        <v>24</v>
      </c>
      <c r="B30" s="18">
        <f>[2]SCF!C26</f>
        <v>43000000</v>
      </c>
      <c r="C30" s="18">
        <v>31095852.870000001</v>
      </c>
      <c r="D30" s="18">
        <f t="shared" si="1"/>
        <v>-11904147.129999999</v>
      </c>
      <c r="E30" s="19">
        <f t="shared" ref="E30:E32" si="4">IFERROR(+D30/B30*100,0)</f>
        <v>-27.684063093023255</v>
      </c>
    </row>
    <row r="31" spans="1:5" ht="15" customHeight="1" x14ac:dyDescent="0.3">
      <c r="A31" s="17" t="s">
        <v>25</v>
      </c>
      <c r="B31" s="18">
        <f>[2]SCF!C27</f>
        <v>5000000</v>
      </c>
      <c r="C31" s="18">
        <v>117862.04000000001</v>
      </c>
      <c r="D31" s="18">
        <f t="shared" si="1"/>
        <v>-4882137.96</v>
      </c>
      <c r="E31" s="19">
        <f t="shared" si="4"/>
        <v>-97.6427592</v>
      </c>
    </row>
    <row r="32" spans="1:5" x14ac:dyDescent="0.3">
      <c r="A32" s="17" t="s">
        <v>26</v>
      </c>
      <c r="B32" s="18">
        <f>[2]SCF!C28</f>
        <v>88000000</v>
      </c>
      <c r="C32" s="18">
        <v>15914497.639999999</v>
      </c>
      <c r="D32" s="18">
        <f t="shared" si="1"/>
        <v>-72085502.359999999</v>
      </c>
      <c r="E32" s="19">
        <f t="shared" si="4"/>
        <v>-81.915343590909089</v>
      </c>
    </row>
    <row r="33" spans="1:5" x14ac:dyDescent="0.3">
      <c r="A33" s="14" t="s">
        <v>27</v>
      </c>
      <c r="B33" s="15">
        <f>[2]SCF!C29</f>
        <v>250738229.5</v>
      </c>
      <c r="C33" s="15">
        <v>0</v>
      </c>
      <c r="D33" s="15">
        <f t="shared" si="1"/>
        <v>-250738229.5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[2]SCF!C30</f>
        <v>91197023.799999997</v>
      </c>
      <c r="C34" s="18">
        <v>0</v>
      </c>
      <c r="D34" s="18">
        <f t="shared" si="1"/>
        <v>-91197023.799999997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[2]SCF!C31</f>
        <v>90847014.670000002</v>
      </c>
      <c r="C35" s="18">
        <v>0</v>
      </c>
      <c r="D35" s="18">
        <f t="shared" si="1"/>
        <v>-90847014.670000002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[2]SCF!C32</f>
        <v>68694191.030000001</v>
      </c>
      <c r="C36" s="18">
        <v>0</v>
      </c>
      <c r="D36" s="18">
        <f t="shared" si="1"/>
        <v>-68694191.030000001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[2]SCF!C33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[2]SCF!C34</f>
        <v>47963647</v>
      </c>
      <c r="C38" s="18">
        <v>0</v>
      </c>
      <c r="D38" s="18">
        <f t="shared" si="1"/>
        <v>-47963647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[2]SCF!C35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[2]SCF!C36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[2]SCF!C37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[2]SCF!C38</f>
        <v>3707690812.75</v>
      </c>
      <c r="C42" s="27">
        <v>1647712435.2699997</v>
      </c>
      <c r="D42" s="27">
        <f t="shared" si="1"/>
        <v>-2059978377.4800003</v>
      </c>
      <c r="E42" s="28">
        <f t="shared" si="0"/>
        <v>-55.559605196748088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[2]SCF!C41</f>
        <v>2269106074.79</v>
      </c>
      <c r="C45" s="18">
        <v>1243009442.98</v>
      </c>
      <c r="D45" s="18">
        <f>C45-B45</f>
        <v>-1026096631.8099999</v>
      </c>
      <c r="E45" s="19">
        <f>IFERROR(+D45/B45*100,0)</f>
        <v>-45.220302532792026</v>
      </c>
    </row>
    <row r="46" spans="1:5" ht="15" customHeight="1" x14ac:dyDescent="0.3">
      <c r="A46" s="14" t="s">
        <v>39</v>
      </c>
      <c r="B46" s="15">
        <f>[2]SCF!C42</f>
        <v>331778982.87</v>
      </c>
      <c r="C46" s="15">
        <v>115290815.95999998</v>
      </c>
      <c r="D46" s="15">
        <f t="shared" ref="D46:D61" si="6">+B46-C46</f>
        <v>216488166.91000003</v>
      </c>
      <c r="E46" s="16">
        <f t="shared" ref="E46" si="7">+D46/B46*100</f>
        <v>65.25071752203965</v>
      </c>
    </row>
    <row r="47" spans="1:5" ht="15" customHeight="1" x14ac:dyDescent="0.3">
      <c r="A47" s="17" t="s">
        <v>40</v>
      </c>
      <c r="B47" s="18">
        <f>[2]SCF!C43</f>
        <v>99131648.140000001</v>
      </c>
      <c r="C47" s="18">
        <v>43928868.490000002</v>
      </c>
      <c r="D47" s="18">
        <f t="shared" si="6"/>
        <v>55202779.649999999</v>
      </c>
      <c r="E47" s="19">
        <f t="shared" ref="E47:E61" si="8">IFERROR(+D47/B47*100,0)</f>
        <v>55.686332958006645</v>
      </c>
    </row>
    <row r="48" spans="1:5" ht="15" customHeight="1" x14ac:dyDescent="0.3">
      <c r="A48" s="17" t="s">
        <v>41</v>
      </c>
      <c r="B48" s="18">
        <f>[2]SCF!C44</f>
        <v>8153629.9299999997</v>
      </c>
      <c r="C48" s="18">
        <v>3875445.5999999996</v>
      </c>
      <c r="D48" s="18">
        <f t="shared" si="6"/>
        <v>4278184.33</v>
      </c>
      <c r="E48" s="19">
        <f t="shared" si="8"/>
        <v>52.469689779016008</v>
      </c>
    </row>
    <row r="49" spans="1:5" ht="15" customHeight="1" x14ac:dyDescent="0.3">
      <c r="A49" s="17" t="s">
        <v>42</v>
      </c>
      <c r="B49" s="18">
        <f>[2]SCF!C45</f>
        <v>42033181.310000002</v>
      </c>
      <c r="C49" s="18">
        <v>12211422.77</v>
      </c>
      <c r="D49" s="18">
        <f t="shared" si="6"/>
        <v>29821758.540000003</v>
      </c>
      <c r="E49" s="19">
        <f t="shared" si="8"/>
        <v>70.948135759843595</v>
      </c>
    </row>
    <row r="50" spans="1:5" ht="15" customHeight="1" x14ac:dyDescent="0.3">
      <c r="A50" s="17" t="s">
        <v>43</v>
      </c>
      <c r="B50" s="18">
        <f>[2]SCF!C46</f>
        <v>8823600</v>
      </c>
      <c r="C50" s="18">
        <v>3901964.98</v>
      </c>
      <c r="D50" s="18">
        <f t="shared" si="6"/>
        <v>4921635.0199999996</v>
      </c>
      <c r="E50" s="19">
        <f t="shared" si="8"/>
        <v>55.778084001994642</v>
      </c>
    </row>
    <row r="51" spans="1:5" ht="15" customHeight="1" x14ac:dyDescent="0.3">
      <c r="A51" s="17" t="s">
        <v>44</v>
      </c>
      <c r="B51" s="18">
        <f>[2]SCF!C47</f>
        <v>6246900</v>
      </c>
      <c r="C51" s="18">
        <v>1925022.9400000002</v>
      </c>
      <c r="D51" s="18">
        <f t="shared" si="6"/>
        <v>4321877.0599999996</v>
      </c>
      <c r="E51" s="19">
        <f t="shared" si="8"/>
        <v>69.184348396804808</v>
      </c>
    </row>
    <row r="52" spans="1:5" x14ac:dyDescent="0.3">
      <c r="A52" s="17" t="s">
        <v>45</v>
      </c>
      <c r="B52" s="18">
        <f>[2]SCF!C48</f>
        <v>8348440</v>
      </c>
      <c r="C52" s="18">
        <v>2516049.66</v>
      </c>
      <c r="D52" s="18">
        <f t="shared" si="6"/>
        <v>5832390.3399999999</v>
      </c>
      <c r="E52" s="19">
        <f t="shared" si="8"/>
        <v>69.862038177192389</v>
      </c>
    </row>
    <row r="53" spans="1:5" ht="15" customHeight="1" x14ac:dyDescent="0.3">
      <c r="A53" s="17" t="s">
        <v>46</v>
      </c>
      <c r="B53" s="18">
        <f>[2]SCF!C49</f>
        <v>17622000</v>
      </c>
      <c r="C53" s="18">
        <v>4156756.83</v>
      </c>
      <c r="D53" s="18">
        <f t="shared" si="6"/>
        <v>13465243.17</v>
      </c>
      <c r="E53" s="19">
        <f t="shared" si="8"/>
        <v>76.411549029622066</v>
      </c>
    </row>
    <row r="54" spans="1:5" ht="15" customHeight="1" x14ac:dyDescent="0.3">
      <c r="A54" s="17" t="s">
        <v>47</v>
      </c>
      <c r="B54" s="18">
        <f>[2]SCF!C50</f>
        <v>16185550</v>
      </c>
      <c r="C54" s="18">
        <v>7175074.4900000002</v>
      </c>
      <c r="D54" s="18">
        <f t="shared" si="6"/>
        <v>9010475.5099999998</v>
      </c>
      <c r="E54" s="19">
        <f t="shared" si="8"/>
        <v>55.669875351779829</v>
      </c>
    </row>
    <row r="55" spans="1:5" ht="15" customHeight="1" x14ac:dyDescent="0.3">
      <c r="A55" s="17" t="s">
        <v>48</v>
      </c>
      <c r="B55" s="18">
        <f>[2]SCF!C51</f>
        <v>3492000</v>
      </c>
      <c r="C55" s="18">
        <v>1755827.73</v>
      </c>
      <c r="D55" s="18">
        <f t="shared" si="6"/>
        <v>1736172.27</v>
      </c>
      <c r="E55" s="19">
        <f t="shared" si="8"/>
        <v>49.718564432989695</v>
      </c>
    </row>
    <row r="56" spans="1:5" ht="15" customHeight="1" x14ac:dyDescent="0.3">
      <c r="A56" s="17" t="s">
        <v>49</v>
      </c>
      <c r="B56" s="18">
        <f>[2]SCF!C52</f>
        <v>3722400</v>
      </c>
      <c r="C56" s="18">
        <v>1812816</v>
      </c>
      <c r="D56" s="18">
        <f t="shared" si="6"/>
        <v>1909584</v>
      </c>
      <c r="E56" s="19">
        <f t="shared" si="8"/>
        <v>51.299806576402318</v>
      </c>
    </row>
    <row r="57" spans="1:5" ht="15" customHeight="1" x14ac:dyDescent="0.3">
      <c r="A57" s="17" t="s">
        <v>50</v>
      </c>
      <c r="B57" s="18">
        <f>[2]SCF!C53</f>
        <v>68852331.870000005</v>
      </c>
      <c r="C57" s="18">
        <v>26907155.23</v>
      </c>
      <c r="D57" s="18">
        <f t="shared" si="6"/>
        <v>41945176.640000001</v>
      </c>
      <c r="E57" s="19">
        <f t="shared" si="8"/>
        <v>60.920488095009816</v>
      </c>
    </row>
    <row r="58" spans="1:5" ht="15" customHeight="1" x14ac:dyDescent="0.3">
      <c r="A58" s="17" t="s">
        <v>51</v>
      </c>
      <c r="B58" s="18">
        <f>[2]SCF!C54</f>
        <v>4555870</v>
      </c>
      <c r="C58" s="18">
        <v>859061.52</v>
      </c>
      <c r="D58" s="18">
        <f t="shared" si="6"/>
        <v>3696808.48</v>
      </c>
      <c r="E58" s="19">
        <f t="shared" si="8"/>
        <v>81.143853534012166</v>
      </c>
    </row>
    <row r="59" spans="1:5" ht="15" customHeight="1" x14ac:dyDescent="0.3">
      <c r="A59" s="17" t="s">
        <v>52</v>
      </c>
      <c r="B59" s="18">
        <f>[2]SCF!C55</f>
        <v>23701891.120000001</v>
      </c>
      <c r="C59" s="18">
        <v>3258867.3</v>
      </c>
      <c r="D59" s="18">
        <f t="shared" si="6"/>
        <v>20443023.82</v>
      </c>
      <c r="E59" s="19">
        <f t="shared" si="8"/>
        <v>86.250602184016785</v>
      </c>
    </row>
    <row r="60" spans="1:5" ht="15" customHeight="1" x14ac:dyDescent="0.3">
      <c r="A60" s="17" t="s">
        <v>53</v>
      </c>
      <c r="B60" s="18">
        <f>[2]SCF!C56</f>
        <v>12512500</v>
      </c>
      <c r="C60" s="18">
        <v>284915.82</v>
      </c>
      <c r="D60" s="18">
        <f t="shared" si="6"/>
        <v>12227584.18</v>
      </c>
      <c r="E60" s="19">
        <f t="shared" si="8"/>
        <v>97.722950489510481</v>
      </c>
    </row>
    <row r="61" spans="1:5" ht="15" customHeight="1" x14ac:dyDescent="0.3">
      <c r="A61" s="17" t="s">
        <v>54</v>
      </c>
      <c r="B61" s="18">
        <f>[2]SCF!C57</f>
        <v>8397040.5</v>
      </c>
      <c r="C61" s="18">
        <v>721566.6</v>
      </c>
      <c r="D61" s="18">
        <f t="shared" si="6"/>
        <v>7675473.9000000004</v>
      </c>
      <c r="E61" s="19">
        <f t="shared" si="8"/>
        <v>91.406893893152002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[2]SCF!C60</f>
        <v>8605009</v>
      </c>
      <c r="C63" s="18">
        <v>9484064</v>
      </c>
      <c r="D63" s="18">
        <f t="shared" ref="D63:D67" si="9">C63-B63</f>
        <v>879055</v>
      </c>
      <c r="E63" s="19">
        <f t="shared" ref="E63:E67" si="10">IFERROR(+D63/B63*100,0)</f>
        <v>10.215619762861374</v>
      </c>
    </row>
    <row r="64" spans="1:5" x14ac:dyDescent="0.3">
      <c r="A64" s="24" t="s">
        <v>57</v>
      </c>
      <c r="B64" s="18">
        <f>[2]SCF!C61</f>
        <v>2944250.81</v>
      </c>
      <c r="C64" s="18">
        <v>3962277</v>
      </c>
      <c r="D64" s="18">
        <f t="shared" si="9"/>
        <v>1018026.19</v>
      </c>
      <c r="E64" s="19">
        <f t="shared" si="10"/>
        <v>34.57674823565727</v>
      </c>
    </row>
    <row r="65" spans="1:5" ht="15" customHeight="1" x14ac:dyDescent="0.3">
      <c r="A65" s="24" t="s">
        <v>58</v>
      </c>
      <c r="B65" s="18">
        <f>[2]SCF!C62</f>
        <v>23330596.010000002</v>
      </c>
      <c r="C65" s="18">
        <v>7059544.8000000007</v>
      </c>
      <c r="D65" s="18">
        <f t="shared" si="9"/>
        <v>-16271051.210000001</v>
      </c>
      <c r="E65" s="19">
        <f t="shared" si="10"/>
        <v>-69.741258230290697</v>
      </c>
    </row>
    <row r="66" spans="1:5" ht="15" customHeight="1" x14ac:dyDescent="0.3">
      <c r="A66" s="24" t="s">
        <v>59</v>
      </c>
      <c r="B66" s="18">
        <f>[2]SCF!C63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[2]SCF!C64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34879855.82</v>
      </c>
      <c r="C68" s="31">
        <v>20505885.800000001</v>
      </c>
      <c r="D68" s="31">
        <f t="shared" ref="D68" si="11">+C68-B68</f>
        <v>-14373970.02</v>
      </c>
      <c r="E68" s="32">
        <f t="shared" ref="E68" si="12">+D68/B68*100</f>
        <v>-41.209946778960052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[2]SCF!C67</f>
        <v>45579066.350000001</v>
      </c>
      <c r="C70" s="15">
        <v>17774775.340000004</v>
      </c>
      <c r="D70" s="15">
        <f t="shared" ref="D70:D82" si="13">+C70-B70</f>
        <v>-27804291.009999998</v>
      </c>
      <c r="E70" s="16">
        <f t="shared" ref="E70:E82" si="14">+D70/B70*100</f>
        <v>-61.002326806108428</v>
      </c>
    </row>
    <row r="71" spans="1:5" ht="15" customHeight="1" x14ac:dyDescent="0.3">
      <c r="A71" s="17" t="s">
        <v>14</v>
      </c>
      <c r="B71" s="18">
        <f>[2]SCF!C68</f>
        <v>35381638.229999997</v>
      </c>
      <c r="C71" s="18">
        <v>13026164.23</v>
      </c>
      <c r="D71" s="18">
        <f t="shared" si="13"/>
        <v>-22355473.999999996</v>
      </c>
      <c r="E71" s="19">
        <f t="shared" ref="E71:E81" si="15">IFERROR(+D71/B71*100,0)</f>
        <v>-63.183829574756231</v>
      </c>
    </row>
    <row r="72" spans="1:5" ht="15" customHeight="1" x14ac:dyDescent="0.3">
      <c r="A72" s="17" t="s">
        <v>15</v>
      </c>
      <c r="B72" s="18">
        <f>[2]SCF!C69</f>
        <v>389564.67</v>
      </c>
      <c r="C72" s="18">
        <v>1301913.5699999998</v>
      </c>
      <c r="D72" s="18">
        <f t="shared" si="13"/>
        <v>912348.89999999991</v>
      </c>
      <c r="E72" s="19">
        <f t="shared" si="15"/>
        <v>234.19703331926888</v>
      </c>
    </row>
    <row r="73" spans="1:5" ht="15" customHeight="1" x14ac:dyDescent="0.3">
      <c r="A73" s="17" t="s">
        <v>16</v>
      </c>
      <c r="B73" s="18">
        <f>[2]SCF!C70</f>
        <v>0</v>
      </c>
      <c r="C73" s="18">
        <v>5087.42</v>
      </c>
      <c r="D73" s="18">
        <f t="shared" si="13"/>
        <v>5087.42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[2]SCF!C71</f>
        <v>0</v>
      </c>
      <c r="C74" s="18">
        <v>36120.960000000006</v>
      </c>
      <c r="D74" s="18">
        <f t="shared" si="13"/>
        <v>36120.960000000006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[2]SCF!C72</f>
        <v>9807863.4499999993</v>
      </c>
      <c r="C75" s="18">
        <v>3405489.16</v>
      </c>
      <c r="D75" s="18">
        <f t="shared" si="13"/>
        <v>-6402374.2899999991</v>
      </c>
      <c r="E75" s="19">
        <f t="shared" si="15"/>
        <v>-65.277971320043207</v>
      </c>
    </row>
    <row r="76" spans="1:5" ht="15" customHeight="1" x14ac:dyDescent="0.3">
      <c r="A76" s="17" t="s">
        <v>19</v>
      </c>
      <c r="B76" s="18">
        <f>[2]SCF!C73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[2]SCF!C74</f>
        <v>22526004.16</v>
      </c>
      <c r="C77" s="18">
        <v>782693.50000000012</v>
      </c>
      <c r="D77" s="18">
        <f t="shared" ref="D77:D81" si="16">C77-B77</f>
        <v>-21743310.66</v>
      </c>
      <c r="E77" s="19">
        <f t="shared" si="15"/>
        <v>-96.52537798341595</v>
      </c>
    </row>
    <row r="78" spans="1:5" x14ac:dyDescent="0.3">
      <c r="A78" s="24" t="s">
        <v>66</v>
      </c>
      <c r="B78" s="18">
        <f>[2]SCF!C75</f>
        <v>317806121.35000002</v>
      </c>
      <c r="C78" s="18">
        <v>37351785.039999999</v>
      </c>
      <c r="D78" s="18">
        <f t="shared" si="16"/>
        <v>-280454336.31</v>
      </c>
      <c r="E78" s="19">
        <f t="shared" si="15"/>
        <v>-88.246990057543769</v>
      </c>
    </row>
    <row r="79" spans="1:5" ht="15" customHeight="1" x14ac:dyDescent="0.3">
      <c r="A79" s="24" t="s">
        <v>67</v>
      </c>
      <c r="B79" s="18">
        <f>[2]SCF!C76</f>
        <v>15720000</v>
      </c>
      <c r="C79" s="18">
        <v>0</v>
      </c>
      <c r="D79" s="18">
        <f t="shared" si="16"/>
        <v>-15720000</v>
      </c>
      <c r="E79" s="19">
        <f t="shared" si="15"/>
        <v>-100</v>
      </c>
    </row>
    <row r="80" spans="1:5" x14ac:dyDescent="0.3">
      <c r="A80" s="24" t="s">
        <v>68</v>
      </c>
      <c r="B80" s="18">
        <f>[2]SCF!C77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[2]SCF!C78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401631191.86000001</v>
      </c>
      <c r="C82" s="31">
        <v>55909253.880000003</v>
      </c>
      <c r="D82" s="31">
        <f t="shared" si="13"/>
        <v>-345721937.98000002</v>
      </c>
      <c r="E82" s="32">
        <f t="shared" si="14"/>
        <v>-86.079454232357349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[2]SCF!C81</f>
        <v>47963647</v>
      </c>
      <c r="C84" s="18">
        <v>11350549.82</v>
      </c>
      <c r="D84" s="18">
        <f t="shared" ref="D84:D88" si="17">+C84-B84</f>
        <v>-36613097.18</v>
      </c>
      <c r="E84" s="19">
        <f t="shared" ref="E84:E86" si="18">IFERROR(+D84/B84*100,0)</f>
        <v>-76.335098496575966</v>
      </c>
    </row>
    <row r="85" spans="1:5" ht="15" customHeight="1" x14ac:dyDescent="0.3">
      <c r="A85" s="24" t="s">
        <v>73</v>
      </c>
      <c r="B85" s="18">
        <f>[2]SCF!C82</f>
        <v>185977322.06</v>
      </c>
      <c r="C85" s="18">
        <v>15268316.470000001</v>
      </c>
      <c r="D85" s="18">
        <f t="shared" si="17"/>
        <v>-170709005.59</v>
      </c>
      <c r="E85" s="19">
        <f t="shared" si="18"/>
        <v>-91.790226732550678</v>
      </c>
    </row>
    <row r="86" spans="1:5" ht="15" customHeight="1" x14ac:dyDescent="0.3">
      <c r="A86" s="24" t="s">
        <v>74</v>
      </c>
      <c r="B86" s="18">
        <f>[2]SCF!C83</f>
        <v>440749345.75</v>
      </c>
      <c r="C86" s="18">
        <v>81843768.449999988</v>
      </c>
      <c r="D86" s="18">
        <f t="shared" si="17"/>
        <v>-358905577.30000001</v>
      </c>
      <c r="E86" s="19">
        <f t="shared" si="18"/>
        <v>-81.430768022870055</v>
      </c>
    </row>
    <row r="87" spans="1:5" ht="15" customHeight="1" x14ac:dyDescent="0.3">
      <c r="A87" s="30" t="s">
        <v>75</v>
      </c>
      <c r="B87" s="33">
        <f>+B84+B85+B86</f>
        <v>674690314.80999994</v>
      </c>
      <c r="C87" s="31">
        <v>108462634.73999998</v>
      </c>
      <c r="D87" s="31">
        <f t="shared" si="17"/>
        <v>-566227680.06999993</v>
      </c>
      <c r="E87" s="32">
        <f>+D87/B87*100</f>
        <v>-83.92408600521496</v>
      </c>
    </row>
    <row r="88" spans="1:5" ht="18" customHeight="1" x14ac:dyDescent="0.3">
      <c r="A88" s="25" t="s">
        <v>76</v>
      </c>
      <c r="B88" s="27">
        <f>+B45+B46+B68+B82+B87</f>
        <v>3712086420.1500001</v>
      </c>
      <c r="C88" s="27">
        <v>1543178033.3600001</v>
      </c>
      <c r="D88" s="27">
        <f t="shared" si="17"/>
        <v>-2168908386.79</v>
      </c>
      <c r="E88" s="28">
        <f>+D88/B88*100</f>
        <v>-58.428283754836649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[2]SCF!C88</f>
        <v>0</v>
      </c>
      <c r="C91" s="18">
        <v>4596922.25</v>
      </c>
      <c r="D91" s="18">
        <f t="shared" ref="D91:D98" si="19">+C91-B91</f>
        <v>4596922.25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[2]SCF!C89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[2]SCF!C90</f>
        <v>25484433.600000001</v>
      </c>
      <c r="C93" s="18">
        <v>16565118.900000002</v>
      </c>
      <c r="D93" s="18">
        <f t="shared" si="19"/>
        <v>-8919314.6999999993</v>
      </c>
      <c r="E93" s="19">
        <f t="shared" si="20"/>
        <v>-34.999069785094214</v>
      </c>
    </row>
    <row r="94" spans="1:5" ht="15" customHeight="1" x14ac:dyDescent="0.3">
      <c r="A94" s="24" t="s">
        <v>81</v>
      </c>
      <c r="B94" s="18">
        <f>[2]SCF!C91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[2]SCF!C92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[2]SCF!C93</f>
        <v>0</v>
      </c>
      <c r="C96" s="18">
        <v>16694947.180000002</v>
      </c>
      <c r="D96" s="18">
        <f t="shared" si="19"/>
        <v>16694947.180000002</v>
      </c>
      <c r="E96" s="19">
        <f t="shared" si="20"/>
        <v>0</v>
      </c>
    </row>
    <row r="97" spans="1:5" x14ac:dyDescent="0.3">
      <c r="A97" s="24" t="s">
        <v>84</v>
      </c>
      <c r="B97" s="18">
        <f>[2]SCF!C94</f>
        <v>0</v>
      </c>
      <c r="C97" s="18">
        <v>-1941401.6900000002</v>
      </c>
      <c r="D97" s="18">
        <f t="shared" si="19"/>
        <v>-1941401.6900000002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25484433.600000001</v>
      </c>
      <c r="C98" s="31">
        <v>35915586.640000008</v>
      </c>
      <c r="D98" s="31">
        <f t="shared" si="19"/>
        <v>10431153.040000007</v>
      </c>
      <c r="E98" s="32">
        <f t="shared" ref="E98" si="21">+D98/B98*100</f>
        <v>40.931469004671172</v>
      </c>
    </row>
    <row r="99" spans="1:5" ht="15" customHeight="1" x14ac:dyDescent="0.3">
      <c r="A99" s="34" t="s">
        <v>86</v>
      </c>
      <c r="B99" s="35">
        <f>+B42-B88-B98</f>
        <v>-29880041.000000097</v>
      </c>
      <c r="C99" s="36">
        <v>68618815.269999593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[2]SCF!$C$97</f>
        <v>68005389.480000004</v>
      </c>
      <c r="C100" s="18">
        <v>97404502.5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38125348.479999907</v>
      </c>
      <c r="C101" s="36">
        <v>166023317.76999959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CASURECO 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+[3]SCF!$C$2</f>
        <v>CASURECO 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[3]SCF!C12</f>
        <v>1148222231.22</v>
      </c>
      <c r="C16" s="15">
        <v>553775669.80999994</v>
      </c>
      <c r="D16" s="15">
        <f>+C16-B16</f>
        <v>-594446561.41000009</v>
      </c>
      <c r="E16" s="16">
        <f t="shared" ref="E16:E42" si="0">+D16/B16*100</f>
        <v>-51.771037456607459</v>
      </c>
    </row>
    <row r="17" spans="1:5" ht="15" customHeight="1" x14ac:dyDescent="0.3">
      <c r="A17" s="17" t="s">
        <v>11</v>
      </c>
      <c r="B17" s="18">
        <f>[3]SCF!C13</f>
        <v>1036114040.96</v>
      </c>
      <c r="C17" s="18">
        <v>509061214.24000001</v>
      </c>
      <c r="D17" s="18">
        <f t="shared" ref="D17:D42" si="1">+C17-B17</f>
        <v>-527052826.72000003</v>
      </c>
      <c r="E17" s="19">
        <f t="shared" ref="E17:E18" si="2">IFERROR(+D17/B17*100,0)</f>
        <v>-50.868225492983868</v>
      </c>
    </row>
    <row r="18" spans="1:5" ht="15" customHeight="1" x14ac:dyDescent="0.3">
      <c r="A18" s="17" t="s">
        <v>12</v>
      </c>
      <c r="B18" s="18">
        <f>[3]SCF!C14</f>
        <v>46921760.229999997</v>
      </c>
      <c r="C18" s="18">
        <v>20854376.530000001</v>
      </c>
      <c r="D18" s="18">
        <f t="shared" si="1"/>
        <v>-26067383.699999996</v>
      </c>
      <c r="E18" s="19">
        <f t="shared" si="2"/>
        <v>-55.554999582759677</v>
      </c>
    </row>
    <row r="19" spans="1:5" ht="15" customHeight="1" x14ac:dyDescent="0.3">
      <c r="A19" s="20" t="s">
        <v>13</v>
      </c>
      <c r="B19" s="15">
        <f>[3]SCF!C15</f>
        <v>21588568.379999999</v>
      </c>
      <c r="C19" s="21">
        <v>11170274.469999999</v>
      </c>
      <c r="D19" s="21">
        <f t="shared" si="1"/>
        <v>-10418293.91</v>
      </c>
      <c r="E19" s="22">
        <f t="shared" si="0"/>
        <v>-48.25838252272289</v>
      </c>
    </row>
    <row r="20" spans="1:5" ht="15" customHeight="1" x14ac:dyDescent="0.3">
      <c r="A20" s="23" t="s">
        <v>14</v>
      </c>
      <c r="B20" s="18">
        <f>[3]SCF!C16</f>
        <v>21588568.379999999</v>
      </c>
      <c r="C20" s="18">
        <v>11170274.469999999</v>
      </c>
      <c r="D20" s="18">
        <f t="shared" si="1"/>
        <v>-10418293.91</v>
      </c>
      <c r="E20" s="19">
        <f t="shared" ref="E20:E28" si="3">IFERROR(+D20/B20*100,0)</f>
        <v>-48.25838252272289</v>
      </c>
    </row>
    <row r="21" spans="1:5" ht="15" customHeight="1" x14ac:dyDescent="0.3">
      <c r="A21" s="23" t="s">
        <v>15</v>
      </c>
      <c r="B21" s="18">
        <f>[3]SCF!C17</f>
        <v>0</v>
      </c>
      <c r="C21" s="18">
        <v>0</v>
      </c>
      <c r="D21" s="18">
        <f t="shared" si="1"/>
        <v>0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[3]SCF!C18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[3]SCF!C19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[3]SCF!C20</f>
        <v>0</v>
      </c>
      <c r="C24" s="18">
        <v>0</v>
      </c>
      <c r="D24" s="18">
        <f t="shared" si="1"/>
        <v>0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[3]SCF!C21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[3]SCF!C22</f>
        <v>10669463.41</v>
      </c>
      <c r="C26" s="18">
        <v>43722.549999999996</v>
      </c>
      <c r="D26" s="18">
        <f t="shared" si="1"/>
        <v>-10625740.859999999</v>
      </c>
      <c r="E26" s="19">
        <f t="shared" si="3"/>
        <v>-99.590208538894075</v>
      </c>
    </row>
    <row r="27" spans="1:5" ht="15" customHeight="1" x14ac:dyDescent="0.3">
      <c r="A27" s="17" t="s">
        <v>21</v>
      </c>
      <c r="B27" s="18">
        <f>[3]SCF!C23</f>
        <v>32928398.239999998</v>
      </c>
      <c r="C27" s="18">
        <v>12646082.02</v>
      </c>
      <c r="D27" s="18">
        <f t="shared" si="1"/>
        <v>-20282316.219999999</v>
      </c>
      <c r="E27" s="19">
        <f t="shared" si="3"/>
        <v>-61.595210529742431</v>
      </c>
    </row>
    <row r="28" spans="1:5" ht="15" customHeight="1" x14ac:dyDescent="0.3">
      <c r="A28" s="17" t="s">
        <v>22</v>
      </c>
      <c r="B28" s="18">
        <f>[3]SCF!C24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[3]SCF!C25</f>
        <v>44400000</v>
      </c>
      <c r="C29" s="15">
        <v>25625562.020000003</v>
      </c>
      <c r="D29" s="15">
        <f t="shared" si="1"/>
        <v>-18774437.979999997</v>
      </c>
      <c r="E29" s="16">
        <f t="shared" si="0"/>
        <v>-42.284770225225216</v>
      </c>
    </row>
    <row r="30" spans="1:5" ht="15" customHeight="1" x14ac:dyDescent="0.3">
      <c r="A30" s="17" t="s">
        <v>24</v>
      </c>
      <c r="B30" s="18">
        <f>[3]SCF!C26</f>
        <v>36000000</v>
      </c>
      <c r="C30" s="18">
        <v>19986358.520000003</v>
      </c>
      <c r="D30" s="18">
        <f t="shared" si="1"/>
        <v>-16013641.479999997</v>
      </c>
      <c r="E30" s="19">
        <f t="shared" ref="E30:E32" si="4">IFERROR(+D30/B30*100,0)</f>
        <v>-44.48233744444444</v>
      </c>
    </row>
    <row r="31" spans="1:5" ht="15" customHeight="1" x14ac:dyDescent="0.3">
      <c r="A31" s="17" t="s">
        <v>25</v>
      </c>
      <c r="B31" s="18">
        <f>[3]SCF!C27</f>
        <v>8400000</v>
      </c>
      <c r="C31" s="18">
        <v>5639203.5</v>
      </c>
      <c r="D31" s="18">
        <f t="shared" si="1"/>
        <v>-2760796.5</v>
      </c>
      <c r="E31" s="19">
        <f t="shared" si="4"/>
        <v>-32.866624999999999</v>
      </c>
    </row>
    <row r="32" spans="1:5" x14ac:dyDescent="0.3">
      <c r="A32" s="17" t="s">
        <v>26</v>
      </c>
      <c r="B32" s="18">
        <f>[3]SCF!C28</f>
        <v>0</v>
      </c>
      <c r="C32" s="18">
        <v>0</v>
      </c>
      <c r="D32" s="18">
        <f t="shared" si="1"/>
        <v>0</v>
      </c>
      <c r="E32" s="19">
        <f t="shared" si="4"/>
        <v>0</v>
      </c>
    </row>
    <row r="33" spans="1:5" x14ac:dyDescent="0.3">
      <c r="A33" s="14" t="s">
        <v>27</v>
      </c>
      <c r="B33" s="15">
        <f>[3]SCF!C29</f>
        <v>87829514.170000002</v>
      </c>
      <c r="C33" s="15">
        <v>0</v>
      </c>
      <c r="D33" s="15">
        <f t="shared" si="1"/>
        <v>-87829514.170000002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[3]SCF!C30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[3]SCF!C31</f>
        <v>87829514.170000002</v>
      </c>
      <c r="C35" s="18">
        <v>0</v>
      </c>
      <c r="D35" s="18">
        <f t="shared" si="1"/>
        <v>-87829514.170000002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[3]SCF!C32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[3]SCF!C33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[3]SCF!C34</f>
        <v>0</v>
      </c>
      <c r="C38" s="18">
        <v>15261204.09</v>
      </c>
      <c r="D38" s="18">
        <f t="shared" si="1"/>
        <v>15261204.09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[3]SCF!C35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[3]SCF!C36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[3]SCF!C37</f>
        <v>33017407.609999999</v>
      </c>
      <c r="C41" s="18">
        <v>39734531.560000002</v>
      </c>
      <c r="D41" s="18">
        <f t="shared" si="1"/>
        <v>6717123.950000003</v>
      </c>
      <c r="E41" s="19">
        <f t="shared" si="5"/>
        <v>20.344189432866269</v>
      </c>
    </row>
    <row r="42" spans="1:5" ht="15" customHeight="1" x14ac:dyDescent="0.3">
      <c r="A42" s="25" t="s">
        <v>36</v>
      </c>
      <c r="B42" s="26">
        <f>[3]SCF!C38</f>
        <v>1313469153</v>
      </c>
      <c r="C42" s="27">
        <v>634396967.48000002</v>
      </c>
      <c r="D42" s="27">
        <f t="shared" si="1"/>
        <v>-679072185.51999998</v>
      </c>
      <c r="E42" s="28">
        <f t="shared" si="0"/>
        <v>-51.700657298953715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[3]SCF!C41</f>
        <v>907538709.82000005</v>
      </c>
      <c r="C45" s="18">
        <v>434352386.44</v>
      </c>
      <c r="D45" s="18">
        <f>C45-B45</f>
        <v>-473186323.38000005</v>
      </c>
      <c r="E45" s="19">
        <f>IFERROR(+D45/B45*100,0)</f>
        <v>-52.139519588519931</v>
      </c>
    </row>
    <row r="46" spans="1:5" ht="15" customHeight="1" x14ac:dyDescent="0.3">
      <c r="A46" s="14" t="s">
        <v>39</v>
      </c>
      <c r="B46" s="15">
        <f>[3]SCF!C42</f>
        <v>171060927.59999999</v>
      </c>
      <c r="C46" s="15">
        <v>84795655.25999999</v>
      </c>
      <c r="D46" s="15">
        <f t="shared" ref="D46:D61" si="6">+B46-C46</f>
        <v>86265272.340000004</v>
      </c>
      <c r="E46" s="16">
        <f t="shared" ref="E46" si="7">+D46/B46*100</f>
        <v>50.429559543672212</v>
      </c>
    </row>
    <row r="47" spans="1:5" ht="15" customHeight="1" x14ac:dyDescent="0.3">
      <c r="A47" s="17" t="s">
        <v>40</v>
      </c>
      <c r="B47" s="18">
        <f>[3]SCF!C43</f>
        <v>84653448.120000005</v>
      </c>
      <c r="C47" s="18">
        <v>35622515.200000003</v>
      </c>
      <c r="D47" s="18">
        <f t="shared" si="6"/>
        <v>49030932.920000002</v>
      </c>
      <c r="E47" s="19">
        <f t="shared" ref="E47:E61" si="8">IFERROR(+D47/B47*100,0)</f>
        <v>57.919593364344102</v>
      </c>
    </row>
    <row r="48" spans="1:5" ht="15" customHeight="1" x14ac:dyDescent="0.3">
      <c r="A48" s="17" t="s">
        <v>41</v>
      </c>
      <c r="B48" s="18">
        <f>[3]SCF!C44</f>
        <v>7543701.5999999996</v>
      </c>
      <c r="C48" s="18">
        <v>3818804.36</v>
      </c>
      <c r="D48" s="18">
        <f t="shared" si="6"/>
        <v>3724897.2399999998</v>
      </c>
      <c r="E48" s="19">
        <f t="shared" si="8"/>
        <v>49.377579304038214</v>
      </c>
    </row>
    <row r="49" spans="1:5" ht="15" customHeight="1" x14ac:dyDescent="0.3">
      <c r="A49" s="17" t="s">
        <v>42</v>
      </c>
      <c r="B49" s="18">
        <f>[3]SCF!C45</f>
        <v>29503167.390000001</v>
      </c>
      <c r="C49" s="18">
        <v>25189948.48</v>
      </c>
      <c r="D49" s="18">
        <f t="shared" si="6"/>
        <v>4313218.91</v>
      </c>
      <c r="E49" s="19">
        <f t="shared" si="8"/>
        <v>14.619511366301474</v>
      </c>
    </row>
    <row r="50" spans="1:5" ht="15" customHeight="1" x14ac:dyDescent="0.3">
      <c r="A50" s="17" t="s">
        <v>43</v>
      </c>
      <c r="B50" s="18">
        <f>[3]SCF!C46</f>
        <v>598060</v>
      </c>
      <c r="C50" s="18">
        <v>175859.28000000003</v>
      </c>
      <c r="D50" s="18">
        <f t="shared" si="6"/>
        <v>422200.72</v>
      </c>
      <c r="E50" s="19">
        <f t="shared" si="8"/>
        <v>70.595043975520838</v>
      </c>
    </row>
    <row r="51" spans="1:5" ht="15" customHeight="1" x14ac:dyDescent="0.3">
      <c r="A51" s="17" t="s">
        <v>44</v>
      </c>
      <c r="B51" s="18">
        <f>[3]SCF!C47</f>
        <v>2252552.86</v>
      </c>
      <c r="C51" s="18">
        <v>786330.53999999992</v>
      </c>
      <c r="D51" s="18">
        <f t="shared" si="6"/>
        <v>1466222.3199999998</v>
      </c>
      <c r="E51" s="19">
        <f t="shared" si="8"/>
        <v>65.091583244798969</v>
      </c>
    </row>
    <row r="52" spans="1:5" x14ac:dyDescent="0.3">
      <c r="A52" s="17" t="s">
        <v>45</v>
      </c>
      <c r="B52" s="18">
        <f>[3]SCF!C48</f>
        <v>1860000</v>
      </c>
      <c r="C52" s="18">
        <v>628078.43000000005</v>
      </c>
      <c r="D52" s="18">
        <f t="shared" si="6"/>
        <v>1231921.5699999998</v>
      </c>
      <c r="E52" s="19">
        <f t="shared" si="8"/>
        <v>66.232342473118266</v>
      </c>
    </row>
    <row r="53" spans="1:5" ht="15" customHeight="1" x14ac:dyDescent="0.3">
      <c r="A53" s="17" t="s">
        <v>46</v>
      </c>
      <c r="B53" s="18">
        <f>[3]SCF!C49</f>
        <v>6316107.1200000001</v>
      </c>
      <c r="C53" s="18">
        <v>2081628.66</v>
      </c>
      <c r="D53" s="18">
        <f t="shared" si="6"/>
        <v>4234478.46</v>
      </c>
      <c r="E53" s="19">
        <f t="shared" si="8"/>
        <v>67.042537112638456</v>
      </c>
    </row>
    <row r="54" spans="1:5" ht="15" customHeight="1" x14ac:dyDescent="0.3">
      <c r="A54" s="17" t="s">
        <v>47</v>
      </c>
      <c r="B54" s="18">
        <f>[3]SCF!C50</f>
        <v>11447341.039999999</v>
      </c>
      <c r="C54" s="18">
        <v>3460841.66</v>
      </c>
      <c r="D54" s="18">
        <f t="shared" si="6"/>
        <v>7986499.379999999</v>
      </c>
      <c r="E54" s="19">
        <f t="shared" si="8"/>
        <v>69.767287897626915</v>
      </c>
    </row>
    <row r="55" spans="1:5" ht="15" customHeight="1" x14ac:dyDescent="0.3">
      <c r="A55" s="17" t="s">
        <v>48</v>
      </c>
      <c r="B55" s="18">
        <f>[3]SCF!C51</f>
        <v>2579600</v>
      </c>
      <c r="C55" s="18">
        <v>1597546.04</v>
      </c>
      <c r="D55" s="18">
        <f t="shared" si="6"/>
        <v>982053.96</v>
      </c>
      <c r="E55" s="19">
        <f t="shared" si="8"/>
        <v>38.070009303768025</v>
      </c>
    </row>
    <row r="56" spans="1:5" ht="15" customHeight="1" x14ac:dyDescent="0.3">
      <c r="A56" s="17" t="s">
        <v>49</v>
      </c>
      <c r="B56" s="18">
        <f>[3]SCF!C52</f>
        <v>5048400</v>
      </c>
      <c r="C56" s="18">
        <v>2033206.46</v>
      </c>
      <c r="D56" s="18">
        <f t="shared" si="6"/>
        <v>3015193.54</v>
      </c>
      <c r="E56" s="19">
        <f t="shared" si="8"/>
        <v>59.725725774502813</v>
      </c>
    </row>
    <row r="57" spans="1:5" ht="15" customHeight="1" x14ac:dyDescent="0.3">
      <c r="A57" s="17" t="s">
        <v>50</v>
      </c>
      <c r="B57" s="18">
        <f>[3]SCF!C53</f>
        <v>10442654.33</v>
      </c>
      <c r="C57" s="18">
        <v>5541912.9100000001</v>
      </c>
      <c r="D57" s="18">
        <f t="shared" si="6"/>
        <v>4900741.42</v>
      </c>
      <c r="E57" s="19">
        <f t="shared" si="8"/>
        <v>46.930035842716627</v>
      </c>
    </row>
    <row r="58" spans="1:5" ht="15" customHeight="1" x14ac:dyDescent="0.3">
      <c r="A58" s="17" t="s">
        <v>51</v>
      </c>
      <c r="B58" s="18">
        <f>[3]SCF!C54</f>
        <v>250913</v>
      </c>
      <c r="C58" s="18">
        <v>170959.38</v>
      </c>
      <c r="D58" s="18">
        <f t="shared" si="6"/>
        <v>79953.62</v>
      </c>
      <c r="E58" s="19">
        <f t="shared" si="8"/>
        <v>31.865076739746446</v>
      </c>
    </row>
    <row r="59" spans="1:5" ht="15" customHeight="1" x14ac:dyDescent="0.3">
      <c r="A59" s="17" t="s">
        <v>52</v>
      </c>
      <c r="B59" s="18">
        <f>[3]SCF!C55</f>
        <v>6099600</v>
      </c>
      <c r="C59" s="18">
        <v>2787681.4299999997</v>
      </c>
      <c r="D59" s="18">
        <f t="shared" si="6"/>
        <v>3311918.5700000003</v>
      </c>
      <c r="E59" s="19">
        <f t="shared" si="8"/>
        <v>54.297307528362516</v>
      </c>
    </row>
    <row r="60" spans="1:5" ht="15" customHeight="1" x14ac:dyDescent="0.3">
      <c r="A60" s="17" t="s">
        <v>53</v>
      </c>
      <c r="B60" s="18">
        <f>[3]SCF!C56</f>
        <v>1065754.2</v>
      </c>
      <c r="C60" s="18">
        <v>817451.93</v>
      </c>
      <c r="D60" s="18">
        <f t="shared" si="6"/>
        <v>248302.2699999999</v>
      </c>
      <c r="E60" s="19">
        <f t="shared" si="8"/>
        <v>23.298268024653332</v>
      </c>
    </row>
    <row r="61" spans="1:5" ht="15" customHeight="1" x14ac:dyDescent="0.3">
      <c r="A61" s="17" t="s">
        <v>54</v>
      </c>
      <c r="B61" s="18">
        <f>[3]SCF!C57</f>
        <v>1399627.94</v>
      </c>
      <c r="C61" s="18">
        <v>82890.5</v>
      </c>
      <c r="D61" s="18">
        <f t="shared" si="6"/>
        <v>1316737.44</v>
      </c>
      <c r="E61" s="19">
        <f t="shared" si="8"/>
        <v>94.077676100121295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[3]SCF!C60</f>
        <v>39324920.109999999</v>
      </c>
      <c r="C63" s="18">
        <v>19854118</v>
      </c>
      <c r="D63" s="18">
        <f t="shared" ref="D63:D67" si="9">C63-B63</f>
        <v>-19470802.109999999</v>
      </c>
      <c r="E63" s="19">
        <f t="shared" ref="E63:E67" si="10">IFERROR(+D63/B63*100,0)</f>
        <v>-49.512629791837107</v>
      </c>
    </row>
    <row r="64" spans="1:5" x14ac:dyDescent="0.3">
      <c r="A64" s="24" t="s">
        <v>57</v>
      </c>
      <c r="B64" s="18">
        <f>[3]SCF!C61</f>
        <v>21396783.59</v>
      </c>
      <c r="C64" s="18">
        <v>10966158.550000001</v>
      </c>
      <c r="D64" s="18">
        <f t="shared" si="9"/>
        <v>-10430625.039999999</v>
      </c>
      <c r="E64" s="19">
        <f t="shared" si="10"/>
        <v>-48.748565391271498</v>
      </c>
    </row>
    <row r="65" spans="1:5" ht="15" customHeight="1" x14ac:dyDescent="0.3">
      <c r="A65" s="24" t="s">
        <v>58</v>
      </c>
      <c r="B65" s="18">
        <f>[3]SCF!C62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[3]SCF!C63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[3]SCF!C64</f>
        <v>240000</v>
      </c>
      <c r="C67" s="18">
        <v>240000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60961703.700000003</v>
      </c>
      <c r="C68" s="31">
        <v>31060276.550000001</v>
      </c>
      <c r="D68" s="31">
        <f t="shared" ref="D68" si="11">+C68-B68</f>
        <v>-29901427.150000002</v>
      </c>
      <c r="E68" s="32">
        <f t="shared" ref="E68" si="12">+D68/B68*100</f>
        <v>-49.049526727711843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[3]SCF!C67</f>
        <v>21588568.379999999</v>
      </c>
      <c r="C70" s="15">
        <v>10669465.499999998</v>
      </c>
      <c r="D70" s="15">
        <f t="shared" ref="D70:D82" si="13">+C70-B70</f>
        <v>-10919102.880000001</v>
      </c>
      <c r="E70" s="16">
        <f t="shared" ref="E70:E82" si="14">+D70/B70*100</f>
        <v>-50.57817029736735</v>
      </c>
    </row>
    <row r="71" spans="1:5" ht="15" customHeight="1" x14ac:dyDescent="0.3">
      <c r="A71" s="17" t="s">
        <v>14</v>
      </c>
      <c r="B71" s="18">
        <f>[3]SCF!C68</f>
        <v>21588568.379999999</v>
      </c>
      <c r="C71" s="18">
        <v>10669465.499999998</v>
      </c>
      <c r="D71" s="18">
        <f t="shared" si="13"/>
        <v>-10919102.880000001</v>
      </c>
      <c r="E71" s="19">
        <f t="shared" ref="E71:E81" si="15">IFERROR(+D71/B71*100,0)</f>
        <v>-50.57817029736735</v>
      </c>
    </row>
    <row r="72" spans="1:5" ht="15" customHeight="1" x14ac:dyDescent="0.3">
      <c r="A72" s="17" t="s">
        <v>15</v>
      </c>
      <c r="B72" s="18">
        <f>[3]SCF!C69</f>
        <v>0</v>
      </c>
      <c r="C72" s="18">
        <v>0</v>
      </c>
      <c r="D72" s="18">
        <f t="shared" si="13"/>
        <v>0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[3]SCF!C70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[3]SCF!C71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[3]SCF!C72</f>
        <v>0</v>
      </c>
      <c r="C75" s="18">
        <v>0</v>
      </c>
      <c r="D75" s="18">
        <f t="shared" si="13"/>
        <v>0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[3]SCF!C73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[3]SCF!C74</f>
        <v>10669463.41</v>
      </c>
      <c r="C77" s="18">
        <v>363302.06</v>
      </c>
      <c r="D77" s="18">
        <f t="shared" ref="D77:D81" si="16">C77-B77</f>
        <v>-10306161.35</v>
      </c>
      <c r="E77" s="19">
        <f t="shared" si="15"/>
        <v>-96.594935977197366</v>
      </c>
    </row>
    <row r="78" spans="1:5" x14ac:dyDescent="0.3">
      <c r="A78" s="24" t="s">
        <v>66</v>
      </c>
      <c r="B78" s="18">
        <f>[3]SCF!C75</f>
        <v>32928398.239999998</v>
      </c>
      <c r="C78" s="18">
        <v>4513193.1399999997</v>
      </c>
      <c r="D78" s="18">
        <f t="shared" si="16"/>
        <v>-28415205.099999998</v>
      </c>
      <c r="E78" s="19">
        <f t="shared" si="15"/>
        <v>-86.293918376759777</v>
      </c>
    </row>
    <row r="79" spans="1:5" ht="15" customHeight="1" x14ac:dyDescent="0.3">
      <c r="A79" s="24" t="s">
        <v>67</v>
      </c>
      <c r="B79" s="18">
        <f>[3]SCF!C76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[3]SCF!C77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[3]SCF!C78</f>
        <v>33017407.609999999</v>
      </c>
      <c r="C81" s="18">
        <v>21507780</v>
      </c>
      <c r="D81" s="18">
        <f t="shared" si="16"/>
        <v>-11509627.609999999</v>
      </c>
      <c r="E81" s="19">
        <f t="shared" si="15"/>
        <v>-34.859271042569894</v>
      </c>
    </row>
    <row r="82" spans="1:5" ht="15" customHeight="1" x14ac:dyDescent="0.3">
      <c r="A82" s="30" t="s">
        <v>70</v>
      </c>
      <c r="B82" s="15">
        <f>+B70+B77+B78+B79+B80+B81</f>
        <v>98203837.640000001</v>
      </c>
      <c r="C82" s="31">
        <v>37053740.700000003</v>
      </c>
      <c r="D82" s="31">
        <f t="shared" si="13"/>
        <v>-61150096.939999998</v>
      </c>
      <c r="E82" s="32">
        <f t="shared" si="14"/>
        <v>-62.26854103621362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[3]SCF!C81</f>
        <v>0</v>
      </c>
      <c r="C84" s="18">
        <v>15261204.09</v>
      </c>
      <c r="D84" s="18">
        <f t="shared" ref="D84:D88" si="17">+C84-B84</f>
        <v>15261204.09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[3]SCF!C82</f>
        <v>74256644.170000002</v>
      </c>
      <c r="C85" s="18">
        <v>20688338.68</v>
      </c>
      <c r="D85" s="18">
        <f t="shared" si="17"/>
        <v>-53568305.490000002</v>
      </c>
      <c r="E85" s="19">
        <f t="shared" si="18"/>
        <v>-72.139410673290058</v>
      </c>
    </row>
    <row r="86" spans="1:5" ht="15" customHeight="1" x14ac:dyDescent="0.3">
      <c r="A86" s="24" t="s">
        <v>74</v>
      </c>
      <c r="B86" s="18">
        <f>[3]SCF!C83</f>
        <v>17386570.100000001</v>
      </c>
      <c r="C86" s="18">
        <v>316268</v>
      </c>
      <c r="D86" s="18">
        <f t="shared" si="17"/>
        <v>-17070302.100000001</v>
      </c>
      <c r="E86" s="19">
        <f t="shared" si="18"/>
        <v>-98.18096382333627</v>
      </c>
    </row>
    <row r="87" spans="1:5" ht="15" customHeight="1" x14ac:dyDescent="0.3">
      <c r="A87" s="30" t="s">
        <v>75</v>
      </c>
      <c r="B87" s="33">
        <f>+B84+B85+B86</f>
        <v>91643214.270000011</v>
      </c>
      <c r="C87" s="31">
        <v>36265810.769999996</v>
      </c>
      <c r="D87" s="31">
        <f t="shared" si="17"/>
        <v>-55377403.500000015</v>
      </c>
      <c r="E87" s="32">
        <f>+D87/B87*100</f>
        <v>-60.427172858479892</v>
      </c>
    </row>
    <row r="88" spans="1:5" ht="18" customHeight="1" x14ac:dyDescent="0.3">
      <c r="A88" s="25" t="s">
        <v>76</v>
      </c>
      <c r="B88" s="27">
        <f>+B45+B46+B68+B82+B87</f>
        <v>1329408393.0300002</v>
      </c>
      <c r="C88" s="27">
        <v>623527869.72000003</v>
      </c>
      <c r="D88" s="27">
        <f t="shared" si="17"/>
        <v>-705880523.31000018</v>
      </c>
      <c r="E88" s="28">
        <f>+D88/B88*100</f>
        <v>-53.097342171967988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[3]SCF!C88</f>
        <v>1747068</v>
      </c>
      <c r="C91" s="18">
        <v>9860000</v>
      </c>
      <c r="D91" s="18">
        <f t="shared" ref="D91:D98" si="19">+C91-B91</f>
        <v>8112932</v>
      </c>
      <c r="E91" s="19">
        <f>IFERROR(+D91/B91*100,0)</f>
        <v>464.37413998768216</v>
      </c>
    </row>
    <row r="92" spans="1:5" ht="15" customHeight="1" x14ac:dyDescent="0.3">
      <c r="A92" s="24" t="s">
        <v>79</v>
      </c>
      <c r="B92" s="18">
        <f>[3]SCF!C89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[3]SCF!C90</f>
        <v>12861401.380000001</v>
      </c>
      <c r="C93" s="18">
        <v>7682705.2700000005</v>
      </c>
      <c r="D93" s="18">
        <f t="shared" si="19"/>
        <v>-5178696.1100000003</v>
      </c>
      <c r="E93" s="19">
        <f t="shared" si="20"/>
        <v>-40.265410875467133</v>
      </c>
    </row>
    <row r="94" spans="1:5" ht="15" customHeight="1" x14ac:dyDescent="0.3">
      <c r="A94" s="24" t="s">
        <v>81</v>
      </c>
      <c r="B94" s="18">
        <f>[3]SCF!C91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[3]SCF!C92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[3]SCF!C93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[3]SCF!C94</f>
        <v>0</v>
      </c>
      <c r="C97" s="18">
        <v>16587524</v>
      </c>
      <c r="D97" s="18">
        <f t="shared" si="19"/>
        <v>16587524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14608469.380000001</v>
      </c>
      <c r="C98" s="31">
        <v>34130229.269999996</v>
      </c>
      <c r="D98" s="31">
        <f t="shared" si="19"/>
        <v>19521759.889999993</v>
      </c>
      <c r="E98" s="32">
        <f t="shared" ref="E98" si="21">+D98/B98*100</f>
        <v>133.63316431170145</v>
      </c>
    </row>
    <row r="99" spans="1:5" ht="15" customHeight="1" x14ac:dyDescent="0.3">
      <c r="A99" s="34" t="s">
        <v>86</v>
      </c>
      <c r="B99" s="35">
        <f>+B42-B88-B98</f>
        <v>-30547709.410000212</v>
      </c>
      <c r="C99" s="36">
        <v>-23261131.510000005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[3]SCF!$C$97</f>
        <v>46870829.189999998</v>
      </c>
      <c r="C100" s="18">
        <v>49024463.100000001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16323119.779999785</v>
      </c>
      <c r="C101" s="36">
        <v>25763331.589999996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CASURECO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+[4]SCF!$C$2</f>
        <v>CASURECO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[4]SCF!C12</f>
        <v>5252772713.46</v>
      </c>
      <c r="C16" s="15">
        <v>2506027963.46</v>
      </c>
      <c r="D16" s="15">
        <f>+C16-B16</f>
        <v>-2746744750</v>
      </c>
      <c r="E16" s="16">
        <f t="shared" ref="E16:E42" si="0">+D16/B16*100</f>
        <v>-52.291330690200752</v>
      </c>
    </row>
    <row r="17" spans="1:5" ht="15" customHeight="1" x14ac:dyDescent="0.3">
      <c r="A17" s="17" t="s">
        <v>11</v>
      </c>
      <c r="B17" s="18">
        <f>[4]SCF!C13</f>
        <v>4115956465.2600002</v>
      </c>
      <c r="C17" s="18">
        <v>2181036402.1700001</v>
      </c>
      <c r="D17" s="18">
        <f t="shared" ref="D17:D42" si="1">+C17-B17</f>
        <v>-1934920063.0900002</v>
      </c>
      <c r="E17" s="19">
        <f t="shared" ref="E17:E18" si="2">IFERROR(+D17/B17*100,0)</f>
        <v>-47.01021693065389</v>
      </c>
    </row>
    <row r="18" spans="1:5" ht="15" customHeight="1" x14ac:dyDescent="0.3">
      <c r="A18" s="17" t="s">
        <v>12</v>
      </c>
      <c r="B18" s="18">
        <f>[4]SCF!C14</f>
        <v>432358757.22000003</v>
      </c>
      <c r="C18" s="18">
        <v>40026874.18</v>
      </c>
      <c r="D18" s="18">
        <f t="shared" si="1"/>
        <v>-392331883.04000002</v>
      </c>
      <c r="E18" s="19">
        <f t="shared" si="2"/>
        <v>-90.742208059490551</v>
      </c>
    </row>
    <row r="19" spans="1:5" ht="15" customHeight="1" x14ac:dyDescent="0.3">
      <c r="A19" s="20" t="s">
        <v>13</v>
      </c>
      <c r="B19" s="15">
        <f>[4]SCF!C15</f>
        <v>110199368.3</v>
      </c>
      <c r="C19" s="21">
        <v>41886968.490000002</v>
      </c>
      <c r="D19" s="21">
        <f t="shared" si="1"/>
        <v>-68312399.810000002</v>
      </c>
      <c r="E19" s="22">
        <f t="shared" si="0"/>
        <v>-61.989828856396457</v>
      </c>
    </row>
    <row r="20" spans="1:5" ht="15" customHeight="1" x14ac:dyDescent="0.3">
      <c r="A20" s="23" t="s">
        <v>14</v>
      </c>
      <c r="B20" s="18">
        <f>[4]SCF!C16</f>
        <v>0</v>
      </c>
      <c r="C20" s="18">
        <v>33901455.170000002</v>
      </c>
      <c r="D20" s="18">
        <f t="shared" si="1"/>
        <v>33901455.170000002</v>
      </c>
      <c r="E20" s="19">
        <f t="shared" ref="E20:E28" si="3">IFERROR(+D20/B20*100,0)</f>
        <v>0</v>
      </c>
    </row>
    <row r="21" spans="1:5" ht="15" customHeight="1" x14ac:dyDescent="0.3">
      <c r="A21" s="23" t="s">
        <v>15</v>
      </c>
      <c r="B21" s="18">
        <f>[4]SCF!C17</f>
        <v>0</v>
      </c>
      <c r="C21" s="18">
        <v>341420.76</v>
      </c>
      <c r="D21" s="18">
        <f t="shared" si="1"/>
        <v>341420.76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[4]SCF!C18</f>
        <v>0</v>
      </c>
      <c r="C22" s="18">
        <v>834.56000000000006</v>
      </c>
      <c r="D22" s="18">
        <f t="shared" si="1"/>
        <v>834.56000000000006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[4]SCF!C19</f>
        <v>0</v>
      </c>
      <c r="C23" s="18">
        <v>33961.03</v>
      </c>
      <c r="D23" s="18">
        <f t="shared" si="1"/>
        <v>33961.03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[4]SCF!C20</f>
        <v>0</v>
      </c>
      <c r="C24" s="18">
        <v>7665805.8499999996</v>
      </c>
      <c r="D24" s="18">
        <f t="shared" si="1"/>
        <v>7665805.8499999996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[4]SCF!C21</f>
        <v>110199368.3</v>
      </c>
      <c r="C25" s="18">
        <v>-56508.88</v>
      </c>
      <c r="D25" s="18">
        <f t="shared" si="1"/>
        <v>-110255877.17999999</v>
      </c>
      <c r="E25" s="19">
        <f t="shared" si="3"/>
        <v>-100.05127876944464</v>
      </c>
    </row>
    <row r="26" spans="1:5" ht="15" customHeight="1" x14ac:dyDescent="0.3">
      <c r="A26" s="17" t="s">
        <v>20</v>
      </c>
      <c r="B26" s="18">
        <f>[4]SCF!C22</f>
        <v>18778019.98</v>
      </c>
      <c r="C26" s="18">
        <v>538211.32000000007</v>
      </c>
      <c r="D26" s="18">
        <f t="shared" si="1"/>
        <v>-18239808.66</v>
      </c>
      <c r="E26" s="19">
        <f t="shared" si="3"/>
        <v>-97.133822838759158</v>
      </c>
    </row>
    <row r="27" spans="1:5" ht="15" customHeight="1" x14ac:dyDescent="0.3">
      <c r="A27" s="17" t="s">
        <v>21</v>
      </c>
      <c r="B27" s="18">
        <f>[4]SCF!C23</f>
        <v>572633605.51999998</v>
      </c>
      <c r="C27" s="18">
        <v>241425079.78999999</v>
      </c>
      <c r="D27" s="18">
        <f t="shared" si="1"/>
        <v>-331208525.73000002</v>
      </c>
      <c r="E27" s="19">
        <f t="shared" si="3"/>
        <v>-57.839519465371666</v>
      </c>
    </row>
    <row r="28" spans="1:5" ht="15" customHeight="1" x14ac:dyDescent="0.3">
      <c r="A28" s="17" t="s">
        <v>22</v>
      </c>
      <c r="B28" s="18">
        <f>[4]SCF!C24</f>
        <v>2846497.18</v>
      </c>
      <c r="C28" s="18">
        <v>1114427.51</v>
      </c>
      <c r="D28" s="18">
        <f t="shared" si="1"/>
        <v>-1732069.6700000002</v>
      </c>
      <c r="E28" s="19">
        <f t="shared" si="3"/>
        <v>-60.849161635213711</v>
      </c>
    </row>
    <row r="29" spans="1:5" ht="15" customHeight="1" x14ac:dyDescent="0.3">
      <c r="A29" s="14" t="s">
        <v>23</v>
      </c>
      <c r="B29" s="15">
        <f>[4]SCF!C25</f>
        <v>289770667.13</v>
      </c>
      <c r="C29" s="15">
        <v>107901168.70999999</v>
      </c>
      <c r="D29" s="15">
        <f t="shared" si="1"/>
        <v>-181869498.42000002</v>
      </c>
      <c r="E29" s="16">
        <f t="shared" si="0"/>
        <v>-62.763253513996219</v>
      </c>
    </row>
    <row r="30" spans="1:5" ht="15" customHeight="1" x14ac:dyDescent="0.3">
      <c r="A30" s="17" t="s">
        <v>24</v>
      </c>
      <c r="B30" s="18">
        <f>[4]SCF!C26</f>
        <v>63205387.82</v>
      </c>
      <c r="C30" s="18">
        <v>63417404.029999994</v>
      </c>
      <c r="D30" s="18">
        <f t="shared" si="1"/>
        <v>212016.20999999344</v>
      </c>
      <c r="E30" s="19">
        <f t="shared" ref="E30:E32" si="4">IFERROR(+D30/B30*100,0)</f>
        <v>0.33544009033499739</v>
      </c>
    </row>
    <row r="31" spans="1:5" ht="15" customHeight="1" x14ac:dyDescent="0.3">
      <c r="A31" s="17" t="s">
        <v>25</v>
      </c>
      <c r="B31" s="18">
        <f>[4]SCF!C27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26</v>
      </c>
      <c r="B32" s="18">
        <f>[4]SCF!C28</f>
        <v>226565279.31</v>
      </c>
      <c r="C32" s="18">
        <v>44483764.68</v>
      </c>
      <c r="D32" s="18">
        <f t="shared" si="1"/>
        <v>-182081514.63</v>
      </c>
      <c r="E32" s="19">
        <f t="shared" si="4"/>
        <v>-80.366027479817546</v>
      </c>
    </row>
    <row r="33" spans="1:5" x14ac:dyDescent="0.3">
      <c r="A33" s="14" t="s">
        <v>27</v>
      </c>
      <c r="B33" s="15">
        <f>[4]SCF!C29</f>
        <v>145000000</v>
      </c>
      <c r="C33" s="15">
        <v>0</v>
      </c>
      <c r="D33" s="15">
        <f t="shared" si="1"/>
        <v>-145000000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[4]SCF!C30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[4]SCF!C31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[4]SCF!C32</f>
        <v>145000000</v>
      </c>
      <c r="C36" s="18">
        <v>0</v>
      </c>
      <c r="D36" s="18">
        <f t="shared" si="1"/>
        <v>-145000000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[4]SCF!C33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[4]SCF!C34</f>
        <v>21975301.449999999</v>
      </c>
      <c r="C38" s="18">
        <v>0</v>
      </c>
      <c r="D38" s="18">
        <f t="shared" si="1"/>
        <v>-21975301.449999999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[4]SCF!C35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[4]SCF!C36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[4]SCF!C37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[4]SCF!C38</f>
        <v>5709518682.04</v>
      </c>
      <c r="C42" s="27">
        <v>2613929132.1700001</v>
      </c>
      <c r="D42" s="27">
        <f t="shared" si="1"/>
        <v>-3095589549.8699999</v>
      </c>
      <c r="E42" s="28">
        <f t="shared" si="0"/>
        <v>-54.218047479335887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[4]SCF!C41</f>
        <v>3799587772.7399998</v>
      </c>
      <c r="C45" s="18">
        <v>2344976535.1600003</v>
      </c>
      <c r="D45" s="18">
        <f>C45-B45</f>
        <v>-1454611237.5799994</v>
      </c>
      <c r="E45" s="19">
        <f>IFERROR(+D45/B45*100,0)</f>
        <v>-38.283396109863638</v>
      </c>
    </row>
    <row r="46" spans="1:5" ht="15" customHeight="1" x14ac:dyDescent="0.3">
      <c r="A46" s="14" t="s">
        <v>39</v>
      </c>
      <c r="B46" s="15">
        <f>[4]SCF!C42</f>
        <v>296972035</v>
      </c>
      <c r="C46" s="15">
        <v>149408552.44</v>
      </c>
      <c r="D46" s="15">
        <f t="shared" ref="D46:D61" si="6">+B46-C46</f>
        <v>147563482.56</v>
      </c>
      <c r="E46" s="16">
        <f t="shared" ref="E46" si="7">+D46/B46*100</f>
        <v>49.689352925099492</v>
      </c>
    </row>
    <row r="47" spans="1:5" ht="15" customHeight="1" x14ac:dyDescent="0.3">
      <c r="A47" s="17" t="s">
        <v>40</v>
      </c>
      <c r="B47" s="18">
        <f>[4]SCF!C43</f>
        <v>120238647</v>
      </c>
      <c r="C47" s="18">
        <v>74209594.079999998</v>
      </c>
      <c r="D47" s="18">
        <f t="shared" si="6"/>
        <v>46029052.920000002</v>
      </c>
      <c r="E47" s="19">
        <f t="shared" ref="E47:E61" si="8">IFERROR(+D47/B47*100,0)</f>
        <v>38.28141289713615</v>
      </c>
    </row>
    <row r="48" spans="1:5" ht="15" customHeight="1" x14ac:dyDescent="0.3">
      <c r="A48" s="17" t="s">
        <v>41</v>
      </c>
      <c r="B48" s="18">
        <f>[4]SCF!C44</f>
        <v>9687554</v>
      </c>
      <c r="C48" s="18">
        <v>8774481.9800000004</v>
      </c>
      <c r="D48" s="18">
        <f t="shared" si="6"/>
        <v>913072.01999999955</v>
      </c>
      <c r="E48" s="19">
        <f t="shared" si="8"/>
        <v>9.4252070233621374</v>
      </c>
    </row>
    <row r="49" spans="1:5" ht="15" customHeight="1" x14ac:dyDescent="0.3">
      <c r="A49" s="17" t="s">
        <v>42</v>
      </c>
      <c r="B49" s="18">
        <f>[4]SCF!C45</f>
        <v>47980983</v>
      </c>
      <c r="C49" s="18">
        <v>29022846.5</v>
      </c>
      <c r="D49" s="18">
        <f t="shared" si="6"/>
        <v>18958136.5</v>
      </c>
      <c r="E49" s="19">
        <f t="shared" si="8"/>
        <v>39.511771778414797</v>
      </c>
    </row>
    <row r="50" spans="1:5" ht="15" customHeight="1" x14ac:dyDescent="0.3">
      <c r="A50" s="17" t="s">
        <v>43</v>
      </c>
      <c r="B50" s="18">
        <f>[4]SCF!C46</f>
        <v>6311453</v>
      </c>
      <c r="C50" s="18">
        <v>1729321.12</v>
      </c>
      <c r="D50" s="18">
        <f t="shared" si="6"/>
        <v>4582131.88</v>
      </c>
      <c r="E50" s="19">
        <f t="shared" si="8"/>
        <v>72.600269383294147</v>
      </c>
    </row>
    <row r="51" spans="1:5" ht="15" customHeight="1" x14ac:dyDescent="0.3">
      <c r="A51" s="17" t="s">
        <v>44</v>
      </c>
      <c r="B51" s="18">
        <f>[4]SCF!C47</f>
        <v>7578114</v>
      </c>
      <c r="C51" s="18">
        <v>1343713.73</v>
      </c>
      <c r="D51" s="18">
        <f t="shared" si="6"/>
        <v>6234400.2699999996</v>
      </c>
      <c r="E51" s="19">
        <f t="shared" si="8"/>
        <v>82.268494113442998</v>
      </c>
    </row>
    <row r="52" spans="1:5" x14ac:dyDescent="0.3">
      <c r="A52" s="17" t="s">
        <v>45</v>
      </c>
      <c r="B52" s="18">
        <f>[4]SCF!C48</f>
        <v>4818500</v>
      </c>
      <c r="C52" s="18">
        <v>2593843.87</v>
      </c>
      <c r="D52" s="18">
        <f t="shared" si="6"/>
        <v>2224656.13</v>
      </c>
      <c r="E52" s="19">
        <f t="shared" si="8"/>
        <v>46.169059458337649</v>
      </c>
    </row>
    <row r="53" spans="1:5" ht="15" customHeight="1" x14ac:dyDescent="0.3">
      <c r="A53" s="17" t="s">
        <v>46</v>
      </c>
      <c r="B53" s="18">
        <f>[4]SCF!C49</f>
        <v>14505644</v>
      </c>
      <c r="C53" s="18">
        <v>6520393.9700000007</v>
      </c>
      <c r="D53" s="18">
        <f t="shared" si="6"/>
        <v>7985250.0299999993</v>
      </c>
      <c r="E53" s="19">
        <f t="shared" si="8"/>
        <v>55.049262411237997</v>
      </c>
    </row>
    <row r="54" spans="1:5" ht="15" customHeight="1" x14ac:dyDescent="0.3">
      <c r="A54" s="17" t="s">
        <v>47</v>
      </c>
      <c r="B54" s="18">
        <f>[4]SCF!C50</f>
        <v>7590000</v>
      </c>
      <c r="C54" s="18">
        <v>4645381.04</v>
      </c>
      <c r="D54" s="18">
        <f t="shared" si="6"/>
        <v>2944618.96</v>
      </c>
      <c r="E54" s="19">
        <f t="shared" si="8"/>
        <v>38.796033728590253</v>
      </c>
    </row>
    <row r="55" spans="1:5" ht="15" customHeight="1" x14ac:dyDescent="0.3">
      <c r="A55" s="17" t="s">
        <v>48</v>
      </c>
      <c r="B55" s="18">
        <f>[4]SCF!C51</f>
        <v>3516000</v>
      </c>
      <c r="C55" s="18">
        <v>2191770</v>
      </c>
      <c r="D55" s="18">
        <f t="shared" si="6"/>
        <v>1324230</v>
      </c>
      <c r="E55" s="19">
        <f t="shared" si="8"/>
        <v>37.662969283276446</v>
      </c>
    </row>
    <row r="56" spans="1:5" ht="15" customHeight="1" x14ac:dyDescent="0.3">
      <c r="A56" s="17" t="s">
        <v>49</v>
      </c>
      <c r="B56" s="18">
        <f>[4]SCF!C52</f>
        <v>6481908</v>
      </c>
      <c r="C56" s="18">
        <v>3468321.32</v>
      </c>
      <c r="D56" s="18">
        <f t="shared" si="6"/>
        <v>3013586.68</v>
      </c>
      <c r="E56" s="19">
        <f t="shared" si="8"/>
        <v>46.492277891016045</v>
      </c>
    </row>
    <row r="57" spans="1:5" ht="15" customHeight="1" x14ac:dyDescent="0.3">
      <c r="A57" s="17" t="s">
        <v>50</v>
      </c>
      <c r="B57" s="18">
        <f>[4]SCF!C53</f>
        <v>21677409</v>
      </c>
      <c r="C57" s="18">
        <v>9744693.5800000001</v>
      </c>
      <c r="D57" s="18">
        <f t="shared" si="6"/>
        <v>11932715.42</v>
      </c>
      <c r="E57" s="19">
        <f t="shared" si="8"/>
        <v>55.046778976214362</v>
      </c>
    </row>
    <row r="58" spans="1:5" ht="15" customHeight="1" x14ac:dyDescent="0.3">
      <c r="A58" s="17" t="s">
        <v>51</v>
      </c>
      <c r="B58" s="18">
        <f>[4]SCF!C54</f>
        <v>4150000</v>
      </c>
      <c r="C58" s="18">
        <v>427433.39</v>
      </c>
      <c r="D58" s="18">
        <f t="shared" si="6"/>
        <v>3722566.61</v>
      </c>
      <c r="E58" s="19">
        <f t="shared" si="8"/>
        <v>89.700400240963845</v>
      </c>
    </row>
    <row r="59" spans="1:5" ht="15" customHeight="1" x14ac:dyDescent="0.3">
      <c r="A59" s="17" t="s">
        <v>52</v>
      </c>
      <c r="B59" s="18">
        <f>[4]SCF!C55</f>
        <v>34392000</v>
      </c>
      <c r="C59" s="18">
        <v>3117782.92</v>
      </c>
      <c r="D59" s="18">
        <f t="shared" si="6"/>
        <v>31274217.079999998</v>
      </c>
      <c r="E59" s="19">
        <f t="shared" si="8"/>
        <v>90.934569318446151</v>
      </c>
    </row>
    <row r="60" spans="1:5" ht="15" customHeight="1" x14ac:dyDescent="0.3">
      <c r="A60" s="17" t="s">
        <v>53</v>
      </c>
      <c r="B60" s="18">
        <f>[4]SCF!C56</f>
        <v>5379500</v>
      </c>
      <c r="C60" s="18">
        <v>188165.42</v>
      </c>
      <c r="D60" s="18">
        <f t="shared" si="6"/>
        <v>5191334.58</v>
      </c>
      <c r="E60" s="19">
        <f t="shared" si="8"/>
        <v>96.502176410447078</v>
      </c>
    </row>
    <row r="61" spans="1:5" ht="15" customHeight="1" x14ac:dyDescent="0.3">
      <c r="A61" s="17" t="s">
        <v>54</v>
      </c>
      <c r="B61" s="18">
        <f>[4]SCF!C57</f>
        <v>2664323</v>
      </c>
      <c r="C61" s="18">
        <v>1430809.52</v>
      </c>
      <c r="D61" s="18">
        <f t="shared" si="6"/>
        <v>1233513.48</v>
      </c>
      <c r="E61" s="19">
        <f t="shared" si="8"/>
        <v>46.297445167121253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[4]SCF!C60</f>
        <v>0</v>
      </c>
      <c r="C63" s="18">
        <v>0</v>
      </c>
      <c r="D63" s="18">
        <f t="shared" ref="D63:D67" si="9">C63-B63</f>
        <v>0</v>
      </c>
      <c r="E63" s="19">
        <f t="shared" ref="E63:E67" si="10">IFERROR(+D63/B63*100,0)</f>
        <v>0</v>
      </c>
    </row>
    <row r="64" spans="1:5" x14ac:dyDescent="0.3">
      <c r="A64" s="24" t="s">
        <v>57</v>
      </c>
      <c r="B64" s="18">
        <f>[4]SCF!C61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[4]SCF!C62</f>
        <v>42441129</v>
      </c>
      <c r="C65" s="18">
        <v>0</v>
      </c>
      <c r="D65" s="18">
        <f t="shared" si="9"/>
        <v>-42441129</v>
      </c>
      <c r="E65" s="19">
        <f t="shared" si="10"/>
        <v>-100</v>
      </c>
    </row>
    <row r="66" spans="1:5" ht="15" customHeight="1" x14ac:dyDescent="0.3">
      <c r="A66" s="24" t="s">
        <v>59</v>
      </c>
      <c r="B66" s="18">
        <f>[4]SCF!C63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[4]SCF!C64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42441129</v>
      </c>
      <c r="C68" s="31">
        <v>0</v>
      </c>
      <c r="D68" s="31">
        <f t="shared" ref="D68" si="11">+C68-B68</f>
        <v>-42441129</v>
      </c>
      <c r="E68" s="32">
        <f t="shared" ref="E68" si="12">+D68/B68*100</f>
        <v>-100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[4]SCF!C67</f>
        <v>110199368</v>
      </c>
      <c r="C70" s="15">
        <v>65599633.990000002</v>
      </c>
      <c r="D70" s="15">
        <f t="shared" ref="D70:D82" si="13">+C70-B70</f>
        <v>-44599734.009999998</v>
      </c>
      <c r="E70" s="16">
        <f t="shared" ref="E70:E82" si="14">+D70/B70*100</f>
        <v>-40.47186006547696</v>
      </c>
    </row>
    <row r="71" spans="1:5" ht="15" customHeight="1" x14ac:dyDescent="0.3">
      <c r="A71" s="17" t="s">
        <v>14</v>
      </c>
      <c r="B71" s="18">
        <f>[4]SCF!C68</f>
        <v>0</v>
      </c>
      <c r="C71" s="18">
        <v>0</v>
      </c>
      <c r="D71" s="18">
        <f t="shared" si="13"/>
        <v>0</v>
      </c>
      <c r="E71" s="19">
        <f t="shared" ref="E71:E81" si="15">IFERROR(+D71/B71*100,0)</f>
        <v>0</v>
      </c>
    </row>
    <row r="72" spans="1:5" ht="15" customHeight="1" x14ac:dyDescent="0.3">
      <c r="A72" s="17" t="s">
        <v>15</v>
      </c>
      <c r="B72" s="18">
        <f>[4]SCF!C69</f>
        <v>0</v>
      </c>
      <c r="C72" s="18">
        <v>0</v>
      </c>
      <c r="D72" s="18">
        <f t="shared" si="13"/>
        <v>0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[4]SCF!C70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[4]SCF!C71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[4]SCF!C72</f>
        <v>0</v>
      </c>
      <c r="C75" s="18">
        <v>0</v>
      </c>
      <c r="D75" s="18">
        <f t="shared" si="13"/>
        <v>0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[4]SCF!C73</f>
        <v>110199368</v>
      </c>
      <c r="C76" s="18">
        <v>65599633.990000002</v>
      </c>
      <c r="D76" s="18">
        <f t="shared" si="13"/>
        <v>-44599734.009999998</v>
      </c>
      <c r="E76" s="19">
        <f t="shared" si="15"/>
        <v>-40.47186006547696</v>
      </c>
    </row>
    <row r="77" spans="1:5" x14ac:dyDescent="0.3">
      <c r="A77" s="24" t="s">
        <v>65</v>
      </c>
      <c r="B77" s="18">
        <f>[4]SCF!C74</f>
        <v>18778020</v>
      </c>
      <c r="C77" s="18">
        <v>1215797.8499999999</v>
      </c>
      <c r="D77" s="18">
        <f t="shared" ref="D77:D81" si="16">C77-B77</f>
        <v>-17562222.149999999</v>
      </c>
      <c r="E77" s="19">
        <f t="shared" si="15"/>
        <v>-93.52542041173669</v>
      </c>
    </row>
    <row r="78" spans="1:5" x14ac:dyDescent="0.3">
      <c r="A78" s="24" t="s">
        <v>66</v>
      </c>
      <c r="B78" s="18">
        <f>[4]SCF!C75</f>
        <v>82174822.430000007</v>
      </c>
      <c r="C78" s="18">
        <v>34126669.730000004</v>
      </c>
      <c r="D78" s="18">
        <f t="shared" si="16"/>
        <v>-48048152.700000003</v>
      </c>
      <c r="E78" s="19">
        <f t="shared" si="15"/>
        <v>-58.470649864719149</v>
      </c>
    </row>
    <row r="79" spans="1:5" ht="15" customHeight="1" x14ac:dyDescent="0.3">
      <c r="A79" s="24" t="s">
        <v>67</v>
      </c>
      <c r="B79" s="18">
        <f>[4]SCF!C76</f>
        <v>493068072.56999999</v>
      </c>
      <c r="C79" s="18">
        <v>17885454.73</v>
      </c>
      <c r="D79" s="18">
        <f t="shared" si="16"/>
        <v>-475182617.83999997</v>
      </c>
      <c r="E79" s="19">
        <f t="shared" si="15"/>
        <v>-96.372619578311699</v>
      </c>
    </row>
    <row r="80" spans="1:5" x14ac:dyDescent="0.3">
      <c r="A80" s="24" t="s">
        <v>68</v>
      </c>
      <c r="B80" s="18">
        <f>[4]SCF!C77</f>
        <v>10355322</v>
      </c>
      <c r="C80" s="18">
        <v>1447660.9000000001</v>
      </c>
      <c r="D80" s="18">
        <f t="shared" si="16"/>
        <v>-8907661.0999999996</v>
      </c>
      <c r="E80" s="19">
        <f t="shared" si="15"/>
        <v>-86.020126655646251</v>
      </c>
    </row>
    <row r="81" spans="1:5" x14ac:dyDescent="0.3">
      <c r="A81" s="24" t="s">
        <v>69</v>
      </c>
      <c r="B81" s="18">
        <f>[4]SCF!C78</f>
        <v>30367164</v>
      </c>
      <c r="C81" s="18">
        <v>1059.99</v>
      </c>
      <c r="D81" s="18">
        <f t="shared" si="16"/>
        <v>-30366104.010000002</v>
      </c>
      <c r="E81" s="19">
        <f t="shared" si="15"/>
        <v>-99.996509420504339</v>
      </c>
    </row>
    <row r="82" spans="1:5" ht="15" customHeight="1" x14ac:dyDescent="0.3">
      <c r="A82" s="30" t="s">
        <v>70</v>
      </c>
      <c r="B82" s="15">
        <f>+B70+B77+B78+B79+B80+B81</f>
        <v>744942769</v>
      </c>
      <c r="C82" s="31">
        <v>120276277.19000001</v>
      </c>
      <c r="D82" s="31">
        <f t="shared" si="13"/>
        <v>-624666491.80999994</v>
      </c>
      <c r="E82" s="32">
        <f t="shared" si="14"/>
        <v>-83.85429294770428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[4]SCF!C81</f>
        <v>22724701.449999999</v>
      </c>
      <c r="C84" s="18">
        <v>0</v>
      </c>
      <c r="D84" s="18">
        <f t="shared" ref="D84:D88" si="17">+C84-B84</f>
        <v>-22724701.449999999</v>
      </c>
      <c r="E84" s="19">
        <f t="shared" ref="E84:E86" si="18">IFERROR(+D84/B84*100,0)</f>
        <v>-100</v>
      </c>
    </row>
    <row r="85" spans="1:5" ht="15" customHeight="1" x14ac:dyDescent="0.3">
      <c r="A85" s="24" t="s">
        <v>73</v>
      </c>
      <c r="B85" s="18">
        <f>[4]SCF!C82</f>
        <v>353828901.55000001</v>
      </c>
      <c r="C85" s="18">
        <v>27203863.309999999</v>
      </c>
      <c r="D85" s="18">
        <f t="shared" si="17"/>
        <v>-326625038.24000001</v>
      </c>
      <c r="E85" s="19">
        <f t="shared" si="18"/>
        <v>-92.311576812739304</v>
      </c>
    </row>
    <row r="86" spans="1:5" ht="15" customHeight="1" x14ac:dyDescent="0.3">
      <c r="A86" s="24" t="s">
        <v>74</v>
      </c>
      <c r="B86" s="18">
        <f>[4]SCF!C83</f>
        <v>177773000</v>
      </c>
      <c r="C86" s="18">
        <v>22936227.790000003</v>
      </c>
      <c r="D86" s="18">
        <f t="shared" si="17"/>
        <v>-154836772.21000001</v>
      </c>
      <c r="E86" s="19">
        <f t="shared" si="18"/>
        <v>-87.098025127550301</v>
      </c>
    </row>
    <row r="87" spans="1:5" ht="15" customHeight="1" x14ac:dyDescent="0.3">
      <c r="A87" s="30" t="s">
        <v>75</v>
      </c>
      <c r="B87" s="33">
        <f>+B84+B85+B86</f>
        <v>554326603</v>
      </c>
      <c r="C87" s="31">
        <v>50140091.100000001</v>
      </c>
      <c r="D87" s="31">
        <f t="shared" si="17"/>
        <v>-504186511.89999998</v>
      </c>
      <c r="E87" s="32">
        <f>+D87/B87*100</f>
        <v>-90.95477452667015</v>
      </c>
    </row>
    <row r="88" spans="1:5" ht="18" customHeight="1" x14ac:dyDescent="0.3">
      <c r="A88" s="25" t="s">
        <v>76</v>
      </c>
      <c r="B88" s="27">
        <f>+B45+B46+B68+B82+B87</f>
        <v>5438270308.7399998</v>
      </c>
      <c r="C88" s="27">
        <v>2664801455.8900003</v>
      </c>
      <c r="D88" s="27">
        <f t="shared" si="17"/>
        <v>-2773468852.8499994</v>
      </c>
      <c r="E88" s="28">
        <f>+D88/B88*100</f>
        <v>-50.999098893497042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[4]SCF!C88</f>
        <v>10714879.66</v>
      </c>
      <c r="C91" s="18">
        <v>6504534.4000000004</v>
      </c>
      <c r="D91" s="18">
        <f t="shared" ref="D91:D98" si="19">+C91-B91</f>
        <v>-4210345.26</v>
      </c>
      <c r="E91" s="19">
        <f>IFERROR(+D91/B91*100,0)</f>
        <v>-39.29437747880408</v>
      </c>
    </row>
    <row r="92" spans="1:5" ht="15" customHeight="1" x14ac:dyDescent="0.3">
      <c r="A92" s="24" t="s">
        <v>79</v>
      </c>
      <c r="B92" s="18">
        <f>[4]SCF!C89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[4]SCF!C90</f>
        <v>16181810.949999999</v>
      </c>
      <c r="C93" s="18">
        <v>18455165.23</v>
      </c>
      <c r="D93" s="18">
        <f t="shared" si="19"/>
        <v>2273354.2800000012</v>
      </c>
      <c r="E93" s="19">
        <f t="shared" si="20"/>
        <v>14.04882486283157</v>
      </c>
    </row>
    <row r="94" spans="1:5" ht="15" customHeight="1" x14ac:dyDescent="0.3">
      <c r="A94" s="24" t="s">
        <v>81</v>
      </c>
      <c r="B94" s="18">
        <f>[4]SCF!C91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[4]SCF!C92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[4]SCF!C93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[4]SCF!C94</f>
        <v>3648000</v>
      </c>
      <c r="C97" s="18">
        <v>-30914449.16</v>
      </c>
      <c r="D97" s="18">
        <f t="shared" si="19"/>
        <v>-34562449.159999996</v>
      </c>
      <c r="E97" s="19">
        <f t="shared" si="20"/>
        <v>-947.43555811403496</v>
      </c>
    </row>
    <row r="98" spans="1:5" ht="15" customHeight="1" x14ac:dyDescent="0.3">
      <c r="A98" s="30" t="s">
        <v>85</v>
      </c>
      <c r="B98" s="33">
        <f>SUM(B91:B97)</f>
        <v>30544690.609999999</v>
      </c>
      <c r="C98" s="31">
        <v>-5954749.5299999975</v>
      </c>
      <c r="D98" s="31">
        <f t="shared" si="19"/>
        <v>-36499440.140000001</v>
      </c>
      <c r="E98" s="32">
        <f t="shared" ref="E98" si="21">+D98/B98*100</f>
        <v>-119.49520329418716</v>
      </c>
    </row>
    <row r="99" spans="1:5" ht="15" customHeight="1" x14ac:dyDescent="0.3">
      <c r="A99" s="34" t="s">
        <v>86</v>
      </c>
      <c r="B99" s="35">
        <f>+B42-B88-B98</f>
        <v>240703682.69000018</v>
      </c>
      <c r="C99" s="36">
        <v>-44917574.190000266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[4]SCF!$C$97</f>
        <v>159593023.75999999</v>
      </c>
      <c r="C100" s="18">
        <v>159828128.96000001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400296706.45000017</v>
      </c>
      <c r="C101" s="36">
        <v>114910554.76999974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CASURECO III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+[5]SCF!$C$2</f>
        <v>CASURECO III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[5]SCF!C12</f>
        <v>2089555007.3199999</v>
      </c>
      <c r="C16" s="15">
        <v>683828270.93000007</v>
      </c>
      <c r="D16" s="15">
        <f>+C16-B16</f>
        <v>-1405726736.3899999</v>
      </c>
      <c r="E16" s="16">
        <f t="shared" ref="E16:E42" si="0">+D16/B16*100</f>
        <v>-67.273976108096932</v>
      </c>
    </row>
    <row r="17" spans="1:5" ht="15" customHeight="1" x14ac:dyDescent="0.3">
      <c r="A17" s="17" t="s">
        <v>11</v>
      </c>
      <c r="B17" s="18">
        <f>[5]SCF!C13</f>
        <v>1919351327.9300001</v>
      </c>
      <c r="C17" s="18">
        <v>554360673.29999995</v>
      </c>
      <c r="D17" s="18">
        <f t="shared" ref="D17:D42" si="1">+C17-B17</f>
        <v>-1364990654.6300001</v>
      </c>
      <c r="E17" s="19">
        <f t="shared" ref="E17:E18" si="2">IFERROR(+D17/B17*100,0)</f>
        <v>-71.117290241079928</v>
      </c>
    </row>
    <row r="18" spans="1:5" ht="15" customHeight="1" x14ac:dyDescent="0.3">
      <c r="A18" s="17" t="s">
        <v>12</v>
      </c>
      <c r="B18" s="18">
        <f>[5]SCF!C14</f>
        <v>65285472.479999997</v>
      </c>
      <c r="C18" s="18">
        <v>24275401.290000003</v>
      </c>
      <c r="D18" s="18">
        <f t="shared" si="1"/>
        <v>-41010071.189999998</v>
      </c>
      <c r="E18" s="19">
        <f t="shared" si="2"/>
        <v>-62.816534264285686</v>
      </c>
    </row>
    <row r="19" spans="1:5" ht="15" customHeight="1" x14ac:dyDescent="0.3">
      <c r="A19" s="20" t="s">
        <v>13</v>
      </c>
      <c r="B19" s="15">
        <f>[5]SCF!C15</f>
        <v>29843626.199999999</v>
      </c>
      <c r="C19" s="21">
        <v>13710164.940000001</v>
      </c>
      <c r="D19" s="21">
        <f t="shared" si="1"/>
        <v>-16133461.259999998</v>
      </c>
      <c r="E19" s="22">
        <f t="shared" si="0"/>
        <v>-54.059989734089342</v>
      </c>
    </row>
    <row r="20" spans="1:5" ht="15" customHeight="1" x14ac:dyDescent="0.3">
      <c r="A20" s="23" t="s">
        <v>14</v>
      </c>
      <c r="B20" s="18">
        <f>[5]SCF!C16</f>
        <v>23882937.84</v>
      </c>
      <c r="C20" s="18">
        <v>11055670.860000001</v>
      </c>
      <c r="D20" s="18">
        <f t="shared" si="1"/>
        <v>-12827266.979999999</v>
      </c>
      <c r="E20" s="19">
        <f t="shared" ref="E20:E28" si="3">IFERROR(+D20/B20*100,0)</f>
        <v>-53.708915820717976</v>
      </c>
    </row>
    <row r="21" spans="1:5" ht="15" customHeight="1" x14ac:dyDescent="0.3">
      <c r="A21" s="23" t="s">
        <v>15</v>
      </c>
      <c r="B21" s="18">
        <f>[5]SCF!C17</f>
        <v>227711.69</v>
      </c>
      <c r="C21" s="18">
        <v>101107.73000000001</v>
      </c>
      <c r="D21" s="18">
        <f t="shared" si="1"/>
        <v>-126603.95999999999</v>
      </c>
      <c r="E21" s="19">
        <f t="shared" si="3"/>
        <v>-55.598357730338741</v>
      </c>
    </row>
    <row r="22" spans="1:5" ht="15" customHeight="1" x14ac:dyDescent="0.3">
      <c r="A22" s="23" t="s">
        <v>16</v>
      </c>
      <c r="B22" s="18">
        <f>[5]SCF!C18</f>
        <v>0</v>
      </c>
      <c r="C22" s="18">
        <v>217.76</v>
      </c>
      <c r="D22" s="18">
        <f t="shared" si="1"/>
        <v>217.76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[5]SCF!C19</f>
        <v>0</v>
      </c>
      <c r="C23" s="18">
        <v>7833.6399999999994</v>
      </c>
      <c r="D23" s="18">
        <f t="shared" si="1"/>
        <v>7833.6399999999994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[5]SCF!C20</f>
        <v>5732976.6699999999</v>
      </c>
      <c r="C24" s="18">
        <v>2545334.9499999997</v>
      </c>
      <c r="D24" s="18">
        <f t="shared" si="1"/>
        <v>-3187641.72</v>
      </c>
      <c r="E24" s="19">
        <f t="shared" si="3"/>
        <v>-55.601861013678267</v>
      </c>
    </row>
    <row r="25" spans="1:5" ht="15" customHeight="1" x14ac:dyDescent="0.3">
      <c r="A25" s="23" t="s">
        <v>19</v>
      </c>
      <c r="B25" s="18">
        <f>[5]SCF!C21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[5]SCF!C22</f>
        <v>13200000</v>
      </c>
      <c r="C26" s="18">
        <v>147639.83000000002</v>
      </c>
      <c r="D26" s="18">
        <f t="shared" si="1"/>
        <v>-13052360.17</v>
      </c>
      <c r="E26" s="19">
        <f t="shared" si="3"/>
        <v>-98.881516439393934</v>
      </c>
    </row>
    <row r="27" spans="1:5" ht="15" customHeight="1" x14ac:dyDescent="0.3">
      <c r="A27" s="17" t="s">
        <v>21</v>
      </c>
      <c r="B27" s="18">
        <f>[5]SCF!C23</f>
        <v>21600000</v>
      </c>
      <c r="C27" s="18">
        <v>89233746.980000004</v>
      </c>
      <c r="D27" s="18">
        <f t="shared" si="1"/>
        <v>67633746.980000004</v>
      </c>
      <c r="E27" s="19">
        <f t="shared" si="3"/>
        <v>313.11919898148147</v>
      </c>
    </row>
    <row r="28" spans="1:5" ht="15" customHeight="1" x14ac:dyDescent="0.3">
      <c r="A28" s="17" t="s">
        <v>22</v>
      </c>
      <c r="B28" s="18">
        <f>[5]SCF!C24</f>
        <v>40274580.710000001</v>
      </c>
      <c r="C28" s="18">
        <v>2100644.59</v>
      </c>
      <c r="D28" s="18">
        <f t="shared" si="1"/>
        <v>-38173936.120000005</v>
      </c>
      <c r="E28" s="19">
        <f t="shared" si="3"/>
        <v>-94.784192527972323</v>
      </c>
    </row>
    <row r="29" spans="1:5" ht="15" customHeight="1" x14ac:dyDescent="0.3">
      <c r="A29" s="14" t="s">
        <v>23</v>
      </c>
      <c r="B29" s="15">
        <f>[5]SCF!C25</f>
        <v>68812125</v>
      </c>
      <c r="C29" s="15">
        <v>23112571.170000002</v>
      </c>
      <c r="D29" s="15">
        <f t="shared" si="1"/>
        <v>-45699553.829999998</v>
      </c>
      <c r="E29" s="16">
        <f t="shared" si="0"/>
        <v>-66.412065940413839</v>
      </c>
    </row>
    <row r="30" spans="1:5" ht="15" customHeight="1" x14ac:dyDescent="0.3">
      <c r="A30" s="17" t="s">
        <v>24</v>
      </c>
      <c r="B30" s="18">
        <f>[5]SCF!C26</f>
        <v>11400000</v>
      </c>
      <c r="C30" s="18">
        <v>17876070.130000003</v>
      </c>
      <c r="D30" s="18">
        <f t="shared" si="1"/>
        <v>6476070.1300000027</v>
      </c>
      <c r="E30" s="19">
        <f t="shared" ref="E30:E32" si="4">IFERROR(+D30/B30*100,0)</f>
        <v>56.807632719298276</v>
      </c>
    </row>
    <row r="31" spans="1:5" ht="15" customHeight="1" x14ac:dyDescent="0.3">
      <c r="A31" s="17" t="s">
        <v>25</v>
      </c>
      <c r="B31" s="18">
        <f>[5]SCF!C27</f>
        <v>18000000</v>
      </c>
      <c r="C31" s="18">
        <v>5236501.04</v>
      </c>
      <c r="D31" s="18">
        <f t="shared" si="1"/>
        <v>-12763498.960000001</v>
      </c>
      <c r="E31" s="19">
        <f t="shared" si="4"/>
        <v>-70.908327555555559</v>
      </c>
    </row>
    <row r="32" spans="1:5" x14ac:dyDescent="0.3">
      <c r="A32" s="17" t="s">
        <v>26</v>
      </c>
      <c r="B32" s="18">
        <f>[5]SCF!C28</f>
        <v>39412125</v>
      </c>
      <c r="C32" s="18">
        <v>0</v>
      </c>
      <c r="D32" s="18">
        <f t="shared" si="1"/>
        <v>-39412125</v>
      </c>
      <c r="E32" s="19">
        <f t="shared" si="4"/>
        <v>-100</v>
      </c>
    </row>
    <row r="33" spans="1:5" x14ac:dyDescent="0.3">
      <c r="A33" s="14" t="s">
        <v>27</v>
      </c>
      <c r="B33" s="15">
        <f>[5]SCF!C29</f>
        <v>120000000</v>
      </c>
      <c r="C33" s="15">
        <v>0</v>
      </c>
      <c r="D33" s="15">
        <f t="shared" si="1"/>
        <v>-120000000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[5]SCF!C30</f>
        <v>50000000</v>
      </c>
      <c r="C34" s="18">
        <v>0</v>
      </c>
      <c r="D34" s="18">
        <f t="shared" si="1"/>
        <v>-50000000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[5]SCF!C31</f>
        <v>70000000</v>
      </c>
      <c r="C35" s="18">
        <v>0</v>
      </c>
      <c r="D35" s="18">
        <f t="shared" si="1"/>
        <v>-70000000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[5]SCF!C32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[5]SCF!C33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[5]SCF!C34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[5]SCF!C35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[5]SCF!C36</f>
        <v>19600000</v>
      </c>
      <c r="C40" s="18">
        <v>81646477.560000002</v>
      </c>
      <c r="D40" s="18">
        <f t="shared" si="1"/>
        <v>62046477.560000002</v>
      </c>
      <c r="E40" s="19">
        <f t="shared" si="5"/>
        <v>316.56366102040818</v>
      </c>
    </row>
    <row r="41" spans="1:5" ht="15" customHeight="1" x14ac:dyDescent="0.3">
      <c r="A41" s="24" t="s">
        <v>35</v>
      </c>
      <c r="B41" s="18">
        <f>[5]SCF!C37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[5]SCF!C38</f>
        <v>2297967132.3200002</v>
      </c>
      <c r="C42" s="27">
        <v>788587319.66000009</v>
      </c>
      <c r="D42" s="27">
        <f t="shared" si="1"/>
        <v>-1509379812.6600001</v>
      </c>
      <c r="E42" s="28">
        <f t="shared" si="0"/>
        <v>-65.683263760876699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[5]SCF!C41</f>
        <v>1379029187.05</v>
      </c>
      <c r="C45" s="18">
        <v>437078221.13000005</v>
      </c>
      <c r="D45" s="18">
        <f>C45-B45</f>
        <v>-941950965.91999984</v>
      </c>
      <c r="E45" s="19">
        <f>IFERROR(+D45/B45*100,0)</f>
        <v>-68.30536835373357</v>
      </c>
    </row>
    <row r="46" spans="1:5" ht="15" customHeight="1" x14ac:dyDescent="0.3">
      <c r="A46" s="14" t="s">
        <v>39</v>
      </c>
      <c r="B46" s="15">
        <f>[5]SCF!C42</f>
        <v>119723047.59999999</v>
      </c>
      <c r="C46" s="15">
        <v>50253699.530000001</v>
      </c>
      <c r="D46" s="15">
        <f t="shared" ref="D46:D61" si="6">+B46-C46</f>
        <v>69469348.069999993</v>
      </c>
      <c r="E46" s="16">
        <f t="shared" ref="E46" si="7">+D46/B46*100</f>
        <v>58.025041512558353</v>
      </c>
    </row>
    <row r="47" spans="1:5" ht="15" customHeight="1" x14ac:dyDescent="0.3">
      <c r="A47" s="17" t="s">
        <v>40</v>
      </c>
      <c r="B47" s="18">
        <f>[5]SCF!C43</f>
        <v>53515702.810000002</v>
      </c>
      <c r="C47" s="18">
        <v>26813042.550000004</v>
      </c>
      <c r="D47" s="18">
        <f t="shared" si="6"/>
        <v>26702660.259999998</v>
      </c>
      <c r="E47" s="19">
        <f t="shared" ref="E47:E61" si="8">IFERROR(+D47/B47*100,0)</f>
        <v>49.896869251262657</v>
      </c>
    </row>
    <row r="48" spans="1:5" ht="15" customHeight="1" x14ac:dyDescent="0.3">
      <c r="A48" s="17" t="s">
        <v>41</v>
      </c>
      <c r="B48" s="18">
        <f>[5]SCF!C44</f>
        <v>5772737.5199999996</v>
      </c>
      <c r="C48" s="18">
        <v>3033051.74</v>
      </c>
      <c r="D48" s="18">
        <f t="shared" si="6"/>
        <v>2739685.7799999993</v>
      </c>
      <c r="E48" s="19">
        <f t="shared" si="8"/>
        <v>47.459039502630972</v>
      </c>
    </row>
    <row r="49" spans="1:5" ht="15" customHeight="1" x14ac:dyDescent="0.3">
      <c r="A49" s="17" t="s">
        <v>42</v>
      </c>
      <c r="B49" s="18">
        <f>[5]SCF!C45</f>
        <v>13896170.23</v>
      </c>
      <c r="C49" s="18">
        <v>4314551.8099999996</v>
      </c>
      <c r="D49" s="18">
        <f t="shared" si="6"/>
        <v>9581618.4200000018</v>
      </c>
      <c r="E49" s="19">
        <f t="shared" si="8"/>
        <v>68.951504345525009</v>
      </c>
    </row>
    <row r="50" spans="1:5" ht="15" customHeight="1" x14ac:dyDescent="0.3">
      <c r="A50" s="17" t="s">
        <v>43</v>
      </c>
      <c r="B50" s="18">
        <f>[5]SCF!C46</f>
        <v>1626000</v>
      </c>
      <c r="C50" s="18">
        <v>746024.6</v>
      </c>
      <c r="D50" s="18">
        <f t="shared" si="6"/>
        <v>879975.4</v>
      </c>
      <c r="E50" s="19">
        <f t="shared" si="8"/>
        <v>54.119028290282898</v>
      </c>
    </row>
    <row r="51" spans="1:5" ht="15" customHeight="1" x14ac:dyDescent="0.3">
      <c r="A51" s="17" t="s">
        <v>44</v>
      </c>
      <c r="B51" s="18">
        <f>[5]SCF!C47</f>
        <v>2500000</v>
      </c>
      <c r="C51" s="18">
        <v>1218074.05</v>
      </c>
      <c r="D51" s="18">
        <f t="shared" si="6"/>
        <v>1281925.95</v>
      </c>
      <c r="E51" s="19">
        <f t="shared" si="8"/>
        <v>51.277037999999997</v>
      </c>
    </row>
    <row r="52" spans="1:5" x14ac:dyDescent="0.3">
      <c r="A52" s="17" t="s">
        <v>45</v>
      </c>
      <c r="B52" s="18">
        <f>[5]SCF!C48</f>
        <v>1608000</v>
      </c>
      <c r="C52" s="18">
        <v>430351.56</v>
      </c>
      <c r="D52" s="18">
        <f t="shared" si="6"/>
        <v>1177648.44</v>
      </c>
      <c r="E52" s="19">
        <f t="shared" si="8"/>
        <v>73.23684328358209</v>
      </c>
    </row>
    <row r="53" spans="1:5" ht="15" customHeight="1" x14ac:dyDescent="0.3">
      <c r="A53" s="17" t="s">
        <v>46</v>
      </c>
      <c r="B53" s="18">
        <f>[5]SCF!C49</f>
        <v>5000000</v>
      </c>
      <c r="C53" s="18">
        <v>2342875.84</v>
      </c>
      <c r="D53" s="18">
        <f t="shared" si="6"/>
        <v>2657124.16</v>
      </c>
      <c r="E53" s="19">
        <f t="shared" si="8"/>
        <v>53.142483200000001</v>
      </c>
    </row>
    <row r="54" spans="1:5" ht="15" customHeight="1" x14ac:dyDescent="0.3">
      <c r="A54" s="17" t="s">
        <v>47</v>
      </c>
      <c r="B54" s="18">
        <f>[5]SCF!C50</f>
        <v>3164844</v>
      </c>
      <c r="C54" s="18">
        <v>1057945.9099999999</v>
      </c>
      <c r="D54" s="18">
        <f t="shared" si="6"/>
        <v>2106898.09</v>
      </c>
      <c r="E54" s="19">
        <f t="shared" si="8"/>
        <v>66.571941302636077</v>
      </c>
    </row>
    <row r="55" spans="1:5" ht="15" customHeight="1" x14ac:dyDescent="0.3">
      <c r="A55" s="17" t="s">
        <v>48</v>
      </c>
      <c r="B55" s="18">
        <f>[5]SCF!C51</f>
        <v>1806000</v>
      </c>
      <c r="C55" s="18">
        <v>774270</v>
      </c>
      <c r="D55" s="18">
        <f t="shared" si="6"/>
        <v>1031730</v>
      </c>
      <c r="E55" s="19">
        <f t="shared" si="8"/>
        <v>57.127906976744178</v>
      </c>
    </row>
    <row r="56" spans="1:5" ht="15" customHeight="1" x14ac:dyDescent="0.3">
      <c r="A56" s="17" t="s">
        <v>49</v>
      </c>
      <c r="B56" s="18">
        <f>[5]SCF!C52</f>
        <v>2139600</v>
      </c>
      <c r="C56" s="18">
        <v>821646.76</v>
      </c>
      <c r="D56" s="18">
        <f t="shared" si="6"/>
        <v>1317953.24</v>
      </c>
      <c r="E56" s="19">
        <f t="shared" si="8"/>
        <v>61.598113666105817</v>
      </c>
    </row>
    <row r="57" spans="1:5" ht="15" customHeight="1" x14ac:dyDescent="0.3">
      <c r="A57" s="17" t="s">
        <v>50</v>
      </c>
      <c r="B57" s="18">
        <f>[5]SCF!C53</f>
        <v>13920000</v>
      </c>
      <c r="C57" s="18">
        <v>5207402.55</v>
      </c>
      <c r="D57" s="18">
        <f t="shared" si="6"/>
        <v>8712597.4499999993</v>
      </c>
      <c r="E57" s="19">
        <f t="shared" si="8"/>
        <v>62.590498922413786</v>
      </c>
    </row>
    <row r="58" spans="1:5" ht="15" customHeight="1" x14ac:dyDescent="0.3">
      <c r="A58" s="17" t="s">
        <v>51</v>
      </c>
      <c r="B58" s="18">
        <f>[5]SCF!C54</f>
        <v>966000</v>
      </c>
      <c r="C58" s="18">
        <v>307576.09999999998</v>
      </c>
      <c r="D58" s="18">
        <f t="shared" si="6"/>
        <v>658423.9</v>
      </c>
      <c r="E58" s="19">
        <f t="shared" si="8"/>
        <v>68.159824016563149</v>
      </c>
    </row>
    <row r="59" spans="1:5" ht="15" customHeight="1" x14ac:dyDescent="0.3">
      <c r="A59" s="17" t="s">
        <v>52</v>
      </c>
      <c r="B59" s="18">
        <f>[5]SCF!C55</f>
        <v>7751400</v>
      </c>
      <c r="C59" s="18">
        <v>1916030.21</v>
      </c>
      <c r="D59" s="18">
        <f t="shared" si="6"/>
        <v>5835369.79</v>
      </c>
      <c r="E59" s="19">
        <f t="shared" si="8"/>
        <v>75.281494826740982</v>
      </c>
    </row>
    <row r="60" spans="1:5" ht="15" customHeight="1" x14ac:dyDescent="0.3">
      <c r="A60" s="17" t="s">
        <v>53</v>
      </c>
      <c r="B60" s="18">
        <f>[5]SCF!C56</f>
        <v>3059493.04</v>
      </c>
      <c r="C60" s="18">
        <v>700567.3600000001</v>
      </c>
      <c r="D60" s="18">
        <f t="shared" si="6"/>
        <v>2358925.6799999997</v>
      </c>
      <c r="E60" s="19">
        <f t="shared" si="8"/>
        <v>77.101848219925998</v>
      </c>
    </row>
    <row r="61" spans="1:5" ht="15" customHeight="1" x14ac:dyDescent="0.3">
      <c r="A61" s="17" t="s">
        <v>54</v>
      </c>
      <c r="B61" s="18">
        <f>[5]SCF!C57</f>
        <v>2997100</v>
      </c>
      <c r="C61" s="18">
        <v>570288.49</v>
      </c>
      <c r="D61" s="18">
        <f t="shared" si="6"/>
        <v>2426811.5099999998</v>
      </c>
      <c r="E61" s="19">
        <f t="shared" si="8"/>
        <v>80.971989923592801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[5]SCF!C60</f>
        <v>95172454.799999997</v>
      </c>
      <c r="C63" s="18">
        <v>22589496.669999998</v>
      </c>
      <c r="D63" s="18">
        <f t="shared" ref="D63:D67" si="9">C63-B63</f>
        <v>-72582958.129999995</v>
      </c>
      <c r="E63" s="19">
        <f t="shared" ref="E63:E67" si="10">IFERROR(+D63/B63*100,0)</f>
        <v>-76.26466952284602</v>
      </c>
    </row>
    <row r="64" spans="1:5" x14ac:dyDescent="0.3">
      <c r="A64" s="24" t="s">
        <v>57</v>
      </c>
      <c r="B64" s="18">
        <f>[5]SCF!C61</f>
        <v>142180000</v>
      </c>
      <c r="C64" s="18">
        <v>36935478.219999999</v>
      </c>
      <c r="D64" s="18">
        <f t="shared" si="9"/>
        <v>-105244521.78</v>
      </c>
      <c r="E64" s="19">
        <f t="shared" si="10"/>
        <v>-74.022029666619787</v>
      </c>
    </row>
    <row r="65" spans="1:5" ht="15" customHeight="1" x14ac:dyDescent="0.3">
      <c r="A65" s="24" t="s">
        <v>58</v>
      </c>
      <c r="B65" s="18">
        <f>[5]SCF!C62</f>
        <v>2550972</v>
      </c>
      <c r="C65" s="18">
        <v>1302289</v>
      </c>
      <c r="D65" s="18">
        <f t="shared" si="9"/>
        <v>-1248683</v>
      </c>
      <c r="E65" s="19">
        <f t="shared" si="10"/>
        <v>-48.949302461963519</v>
      </c>
    </row>
    <row r="66" spans="1:5" ht="15" customHeight="1" x14ac:dyDescent="0.3">
      <c r="A66" s="24" t="s">
        <v>59</v>
      </c>
      <c r="B66" s="18">
        <f>[5]SCF!C63</f>
        <v>208892857.34999999</v>
      </c>
      <c r="C66" s="18">
        <v>119422598.49000001</v>
      </c>
      <c r="D66" s="18">
        <f t="shared" si="9"/>
        <v>-89470258.859999985</v>
      </c>
      <c r="E66" s="19">
        <f t="shared" si="10"/>
        <v>-42.83069320560471</v>
      </c>
    </row>
    <row r="67" spans="1:5" ht="15" customHeight="1" x14ac:dyDescent="0.3">
      <c r="A67" s="24" t="s">
        <v>60</v>
      </c>
      <c r="B67" s="18">
        <f>[5]SCF!C64</f>
        <v>11800000</v>
      </c>
      <c r="C67" s="18">
        <v>5828753.9100000011</v>
      </c>
      <c r="D67" s="18">
        <f t="shared" si="9"/>
        <v>-5971246.0899999989</v>
      </c>
      <c r="E67" s="19">
        <f t="shared" si="10"/>
        <v>-50.603780423728807</v>
      </c>
    </row>
    <row r="68" spans="1:5" ht="15" customHeight="1" x14ac:dyDescent="0.3">
      <c r="A68" s="30" t="s">
        <v>61</v>
      </c>
      <c r="B68" s="15">
        <f>+B63+B64+B65+B66+B67</f>
        <v>460596284.14999998</v>
      </c>
      <c r="C68" s="31">
        <v>186078616.28999999</v>
      </c>
      <c r="D68" s="31">
        <f t="shared" ref="D68" si="11">+C68-B68</f>
        <v>-274517667.86000001</v>
      </c>
      <c r="E68" s="32">
        <f t="shared" ref="E68" si="12">+D68/B68*100</f>
        <v>-59.600495554714307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[5]SCF!C67</f>
        <v>44243626.200000003</v>
      </c>
      <c r="C70" s="15">
        <v>14251131.240000002</v>
      </c>
      <c r="D70" s="15">
        <f t="shared" ref="D70:D82" si="13">+C70-B70</f>
        <v>-29992494.960000001</v>
      </c>
      <c r="E70" s="16">
        <f t="shared" ref="E70:E82" si="14">+D70/B70*100</f>
        <v>-67.789414060278801</v>
      </c>
    </row>
    <row r="71" spans="1:5" ht="15" customHeight="1" x14ac:dyDescent="0.3">
      <c r="A71" s="17" t="s">
        <v>14</v>
      </c>
      <c r="B71" s="18">
        <f>[5]SCF!C68</f>
        <v>23882937.84</v>
      </c>
      <c r="C71" s="18">
        <v>10412105.460000001</v>
      </c>
      <c r="D71" s="18">
        <f t="shared" si="13"/>
        <v>-13470832.379999999</v>
      </c>
      <c r="E71" s="19">
        <f t="shared" ref="E71:E81" si="15">IFERROR(+D71/B71*100,0)</f>
        <v>-56.403581796534951</v>
      </c>
    </row>
    <row r="72" spans="1:5" ht="15" customHeight="1" x14ac:dyDescent="0.3">
      <c r="A72" s="17" t="s">
        <v>15</v>
      </c>
      <c r="B72" s="18">
        <f>[5]SCF!C69</f>
        <v>227711.69</v>
      </c>
      <c r="C72" s="18">
        <v>99081.99</v>
      </c>
      <c r="D72" s="18">
        <f t="shared" si="13"/>
        <v>-128629.7</v>
      </c>
      <c r="E72" s="19">
        <f t="shared" si="15"/>
        <v>-56.48796511061861</v>
      </c>
    </row>
    <row r="73" spans="1:5" ht="15" customHeight="1" x14ac:dyDescent="0.3">
      <c r="A73" s="17" t="s">
        <v>16</v>
      </c>
      <c r="B73" s="18">
        <f>[5]SCF!C70</f>
        <v>0</v>
      </c>
      <c r="C73" s="18">
        <v>209.28</v>
      </c>
      <c r="D73" s="18">
        <f t="shared" si="13"/>
        <v>209.28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[5]SCF!C71</f>
        <v>14400000</v>
      </c>
      <c r="C74" s="18">
        <v>1246017.6399999997</v>
      </c>
      <c r="D74" s="18">
        <f t="shared" si="13"/>
        <v>-13153982.359999999</v>
      </c>
      <c r="E74" s="19">
        <f t="shared" si="15"/>
        <v>-91.347099722222211</v>
      </c>
    </row>
    <row r="75" spans="1:5" ht="15" customHeight="1" x14ac:dyDescent="0.3">
      <c r="A75" s="17" t="s">
        <v>18</v>
      </c>
      <c r="B75" s="18">
        <f>[5]SCF!C72</f>
        <v>5732976.6699999999</v>
      </c>
      <c r="C75" s="18">
        <v>2493716.87</v>
      </c>
      <c r="D75" s="18">
        <f t="shared" si="13"/>
        <v>-3239259.8</v>
      </c>
      <c r="E75" s="19">
        <f t="shared" si="15"/>
        <v>-56.502232373466121</v>
      </c>
    </row>
    <row r="76" spans="1:5" ht="15" customHeight="1" x14ac:dyDescent="0.3">
      <c r="A76" s="17" t="s">
        <v>19</v>
      </c>
      <c r="B76" s="18">
        <f>[5]SCF!C73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[5]SCF!C74</f>
        <v>16000000</v>
      </c>
      <c r="C77" s="18">
        <v>2460143.4799999995</v>
      </c>
      <c r="D77" s="18">
        <f t="shared" ref="D77:D81" si="16">C77-B77</f>
        <v>-13539856.52</v>
      </c>
      <c r="E77" s="19">
        <f t="shared" si="15"/>
        <v>-84.62410324999999</v>
      </c>
    </row>
    <row r="78" spans="1:5" x14ac:dyDescent="0.3">
      <c r="A78" s="24" t="s">
        <v>66</v>
      </c>
      <c r="B78" s="18">
        <f>[5]SCF!C75</f>
        <v>21600000</v>
      </c>
      <c r="C78" s="18">
        <v>5656470.9700000007</v>
      </c>
      <c r="D78" s="18">
        <f t="shared" si="16"/>
        <v>-15943529.029999999</v>
      </c>
      <c r="E78" s="19">
        <f t="shared" si="15"/>
        <v>-73.812634398148148</v>
      </c>
    </row>
    <row r="79" spans="1:5" ht="15" customHeight="1" x14ac:dyDescent="0.3">
      <c r="A79" s="24" t="s">
        <v>67</v>
      </c>
      <c r="B79" s="18">
        <f>[5]SCF!C76</f>
        <v>41190000</v>
      </c>
      <c r="C79" s="18">
        <v>14585267.200000001</v>
      </c>
      <c r="D79" s="18">
        <f t="shared" si="16"/>
        <v>-26604732.799999997</v>
      </c>
      <c r="E79" s="19">
        <f t="shared" si="15"/>
        <v>-64.590271425103168</v>
      </c>
    </row>
    <row r="80" spans="1:5" x14ac:dyDescent="0.3">
      <c r="A80" s="24" t="s">
        <v>68</v>
      </c>
      <c r="B80" s="18">
        <f>[5]SCF!C77</f>
        <v>9600000</v>
      </c>
      <c r="C80" s="18">
        <v>732518.51</v>
      </c>
      <c r="D80" s="18">
        <f t="shared" si="16"/>
        <v>-8867481.4900000002</v>
      </c>
      <c r="E80" s="19">
        <f t="shared" si="15"/>
        <v>-92.369598854166668</v>
      </c>
    </row>
    <row r="81" spans="1:5" x14ac:dyDescent="0.3">
      <c r="A81" s="24" t="s">
        <v>69</v>
      </c>
      <c r="B81" s="18">
        <f>[5]SCF!C78</f>
        <v>1084580.71</v>
      </c>
      <c r="C81" s="18">
        <v>1084584.71</v>
      </c>
      <c r="D81" s="18">
        <f t="shared" si="16"/>
        <v>4</v>
      </c>
      <c r="E81" s="19">
        <f t="shared" si="15"/>
        <v>3.6880611678959325E-4</v>
      </c>
    </row>
    <row r="82" spans="1:5" ht="15" customHeight="1" x14ac:dyDescent="0.3">
      <c r="A82" s="30" t="s">
        <v>70</v>
      </c>
      <c r="B82" s="15">
        <f>+B70+B77+B78+B79+B80+B81</f>
        <v>133718206.91</v>
      </c>
      <c r="C82" s="31">
        <v>38770116.110000007</v>
      </c>
      <c r="D82" s="31">
        <f t="shared" si="13"/>
        <v>-94948090.799999982</v>
      </c>
      <c r="E82" s="32">
        <f t="shared" si="14"/>
        <v>-71.006105297168304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[5]SCF!C81</f>
        <v>8610000</v>
      </c>
      <c r="C84" s="18">
        <v>0</v>
      </c>
      <c r="D84" s="18">
        <f t="shared" ref="D84:D88" si="17">+C84-B84</f>
        <v>-8610000</v>
      </c>
      <c r="E84" s="19">
        <f t="shared" ref="E84:E86" si="18">IFERROR(+D84/B84*100,0)</f>
        <v>-100</v>
      </c>
    </row>
    <row r="85" spans="1:5" ht="15" customHeight="1" x14ac:dyDescent="0.3">
      <c r="A85" s="24" t="s">
        <v>73</v>
      </c>
      <c r="B85" s="18">
        <f>[5]SCF!C82</f>
        <v>179534042</v>
      </c>
      <c r="C85" s="18">
        <v>27734093.93</v>
      </c>
      <c r="D85" s="18">
        <f t="shared" si="17"/>
        <v>-151799948.06999999</v>
      </c>
      <c r="E85" s="19">
        <f t="shared" si="18"/>
        <v>-84.552180956300191</v>
      </c>
    </row>
    <row r="86" spans="1:5" ht="15" customHeight="1" x14ac:dyDescent="0.3">
      <c r="A86" s="24" t="s">
        <v>74</v>
      </c>
      <c r="B86" s="18">
        <f>[5]SCF!C83</f>
        <v>10000000</v>
      </c>
      <c r="C86" s="18">
        <v>0</v>
      </c>
      <c r="D86" s="18">
        <f t="shared" si="17"/>
        <v>-10000000</v>
      </c>
      <c r="E86" s="19">
        <f t="shared" si="18"/>
        <v>-100</v>
      </c>
    </row>
    <row r="87" spans="1:5" ht="15" customHeight="1" x14ac:dyDescent="0.3">
      <c r="A87" s="30" t="s">
        <v>75</v>
      </c>
      <c r="B87" s="33">
        <f>+B84+B85+B86</f>
        <v>198144042</v>
      </c>
      <c r="C87" s="31">
        <v>27734093.93</v>
      </c>
      <c r="D87" s="31">
        <f t="shared" si="17"/>
        <v>-170409948.06999999</v>
      </c>
      <c r="E87" s="32">
        <f>+D87/B87*100</f>
        <v>-86.003064412100755</v>
      </c>
    </row>
    <row r="88" spans="1:5" ht="18" customHeight="1" x14ac:dyDescent="0.3">
      <c r="A88" s="25" t="s">
        <v>76</v>
      </c>
      <c r="B88" s="27">
        <f>+B45+B46+B68+B82+B87</f>
        <v>2291210767.71</v>
      </c>
      <c r="C88" s="27">
        <v>739914746.99000001</v>
      </c>
      <c r="D88" s="27">
        <f t="shared" si="17"/>
        <v>-1551296020.72</v>
      </c>
      <c r="E88" s="28">
        <f>+D88/B88*100</f>
        <v>-67.706386622409084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[5]SCF!C88</f>
        <v>0</v>
      </c>
      <c r="C91" s="18">
        <v>69699565.350000009</v>
      </c>
      <c r="D91" s="18">
        <f t="shared" ref="D91:D98" si="19">+C91-B91</f>
        <v>69699565.350000009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[5]SCF!C89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[5]SCF!C90</f>
        <v>21321120</v>
      </c>
      <c r="C93" s="18">
        <v>6135181.1500000004</v>
      </c>
      <c r="D93" s="18">
        <f t="shared" si="19"/>
        <v>-15185938.85</v>
      </c>
      <c r="E93" s="19">
        <f t="shared" si="20"/>
        <v>-71.224864594355267</v>
      </c>
    </row>
    <row r="94" spans="1:5" ht="15" customHeight="1" x14ac:dyDescent="0.3">
      <c r="A94" s="24" t="s">
        <v>81</v>
      </c>
      <c r="B94" s="18">
        <f>[5]SCF!C91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[5]SCF!C92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[5]SCF!C93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[5]SCF!C94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21321120</v>
      </c>
      <c r="C98" s="31">
        <v>75834746.500000015</v>
      </c>
      <c r="D98" s="31">
        <f t="shared" si="19"/>
        <v>54513626.500000015</v>
      </c>
      <c r="E98" s="32">
        <f t="shared" ref="E98" si="21">+D98/B98*100</f>
        <v>255.67900044650571</v>
      </c>
    </row>
    <row r="99" spans="1:5" ht="15" customHeight="1" x14ac:dyDescent="0.3">
      <c r="A99" s="34" t="s">
        <v>86</v>
      </c>
      <c r="B99" s="35">
        <f>+B42-B88-B98</f>
        <v>-14564755.389999866</v>
      </c>
      <c r="C99" s="36">
        <v>-27162173.829999939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[5]SCF!$C$97</f>
        <v>28508687</v>
      </c>
      <c r="C100" s="18">
        <v>93156548.700000003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13943931.610000134</v>
      </c>
      <c r="C101" s="36">
        <v>65994374.870000064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FICELCO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+[6]SCF!$C$2</f>
        <v>FICELCO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[6]SCF!C12</f>
        <v>798485030.74000001</v>
      </c>
      <c r="C16" s="15">
        <v>374916964.81</v>
      </c>
      <c r="D16" s="15">
        <f>+C16-B16</f>
        <v>-423568065.93000001</v>
      </c>
      <c r="E16" s="16">
        <f t="shared" ref="E16:E42" si="0">+D16/B16*100</f>
        <v>-53.04646294213633</v>
      </c>
    </row>
    <row r="17" spans="1:5" ht="15" customHeight="1" x14ac:dyDescent="0.3">
      <c r="A17" s="17" t="s">
        <v>11</v>
      </c>
      <c r="B17" s="18">
        <f>[6]SCF!C13</f>
        <v>665439685</v>
      </c>
      <c r="C17" s="18">
        <v>318618186.12</v>
      </c>
      <c r="D17" s="18">
        <f t="shared" ref="D17:D42" si="1">+C17-B17</f>
        <v>-346821498.88</v>
      </c>
      <c r="E17" s="19">
        <f t="shared" ref="E17:E18" si="2">IFERROR(+D17/B17*100,0)</f>
        <v>-52.119148691890835</v>
      </c>
    </row>
    <row r="18" spans="1:5" ht="15" customHeight="1" x14ac:dyDescent="0.3">
      <c r="A18" s="17" t="s">
        <v>12</v>
      </c>
      <c r="B18" s="18">
        <f>[6]SCF!C14</f>
        <v>39428059</v>
      </c>
      <c r="C18" s="18">
        <v>16769378.24</v>
      </c>
      <c r="D18" s="18">
        <f t="shared" si="1"/>
        <v>-22658680.759999998</v>
      </c>
      <c r="E18" s="19">
        <f t="shared" si="2"/>
        <v>-57.468415475385179</v>
      </c>
    </row>
    <row r="19" spans="1:5" ht="15" customHeight="1" x14ac:dyDescent="0.3">
      <c r="A19" s="20" t="s">
        <v>13</v>
      </c>
      <c r="B19" s="15">
        <f>[6]SCF!C15</f>
        <v>16127357.74</v>
      </c>
      <c r="C19" s="21">
        <v>7725967.7400000002</v>
      </c>
      <c r="D19" s="21">
        <f t="shared" si="1"/>
        <v>-8401390</v>
      </c>
      <c r="E19" s="22">
        <f t="shared" si="0"/>
        <v>-52.09402640807297</v>
      </c>
    </row>
    <row r="20" spans="1:5" ht="15" customHeight="1" x14ac:dyDescent="0.3">
      <c r="A20" s="23" t="s">
        <v>14</v>
      </c>
      <c r="B20" s="18">
        <f>[6]SCF!C16</f>
        <v>12906229.27</v>
      </c>
      <c r="C20" s="18">
        <v>6207671.1799999997</v>
      </c>
      <c r="D20" s="18">
        <f t="shared" si="1"/>
        <v>-6698558.0899999999</v>
      </c>
      <c r="E20" s="19">
        <f t="shared" ref="E20:E28" si="3">IFERROR(+D20/B20*100,0)</f>
        <v>-51.901744110268702</v>
      </c>
    </row>
    <row r="21" spans="1:5" ht="15" customHeight="1" x14ac:dyDescent="0.3">
      <c r="A21" s="23" t="s">
        <v>15</v>
      </c>
      <c r="B21" s="18">
        <f>[6]SCF!C17</f>
        <v>123054.2</v>
      </c>
      <c r="C21" s="18">
        <v>58015.91</v>
      </c>
      <c r="D21" s="18">
        <f t="shared" si="1"/>
        <v>-65038.289999999994</v>
      </c>
      <c r="E21" s="19">
        <f t="shared" si="3"/>
        <v>-52.853368678192204</v>
      </c>
    </row>
    <row r="22" spans="1:5" ht="15" customHeight="1" x14ac:dyDescent="0.3">
      <c r="A22" s="23" t="s">
        <v>16</v>
      </c>
      <c r="B22" s="18">
        <f>[6]SCF!C18</f>
        <v>0</v>
      </c>
      <c r="C22" s="18">
        <v>8.98</v>
      </c>
      <c r="D22" s="18">
        <f t="shared" si="1"/>
        <v>8.98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[6]SCF!C19</f>
        <v>0</v>
      </c>
      <c r="C23" s="18">
        <v>434.53999999999996</v>
      </c>
      <c r="D23" s="18">
        <f t="shared" si="1"/>
        <v>434.53999999999996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[6]SCF!C20</f>
        <v>3098074.27</v>
      </c>
      <c r="C24" s="18">
        <v>1459837.13</v>
      </c>
      <c r="D24" s="18">
        <f t="shared" si="1"/>
        <v>-1638237.1400000001</v>
      </c>
      <c r="E24" s="19">
        <f t="shared" si="3"/>
        <v>-52.879208089481992</v>
      </c>
    </row>
    <row r="25" spans="1:5" ht="15" customHeight="1" x14ac:dyDescent="0.3">
      <c r="A25" s="23" t="s">
        <v>19</v>
      </c>
      <c r="B25" s="18">
        <f>[6]SCF!C21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[6]SCF!C22</f>
        <v>0</v>
      </c>
      <c r="C26" s="18">
        <v>0</v>
      </c>
      <c r="D26" s="18">
        <f t="shared" si="1"/>
        <v>0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[6]SCF!C23</f>
        <v>77489929</v>
      </c>
      <c r="C27" s="18">
        <v>31803432.710000001</v>
      </c>
      <c r="D27" s="18">
        <f t="shared" si="1"/>
        <v>-45686496.289999999</v>
      </c>
      <c r="E27" s="19">
        <f t="shared" si="3"/>
        <v>-58.957979287863324</v>
      </c>
    </row>
    <row r="28" spans="1:5" ht="15" customHeight="1" x14ac:dyDescent="0.3">
      <c r="A28" s="17" t="s">
        <v>22</v>
      </c>
      <c r="B28" s="18">
        <f>[6]SCF!C24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[6]SCF!C25</f>
        <v>21471992</v>
      </c>
      <c r="C29" s="15">
        <v>21157009.440000001</v>
      </c>
      <c r="D29" s="15">
        <f t="shared" si="1"/>
        <v>-314982.55999999866</v>
      </c>
      <c r="E29" s="16">
        <f t="shared" si="0"/>
        <v>-1.4669461501289618</v>
      </c>
    </row>
    <row r="30" spans="1:5" ht="15" customHeight="1" x14ac:dyDescent="0.3">
      <c r="A30" s="17" t="s">
        <v>24</v>
      </c>
      <c r="B30" s="18">
        <f>[6]SCF!C26</f>
        <v>7621601</v>
      </c>
      <c r="C30" s="18">
        <v>13744566.59</v>
      </c>
      <c r="D30" s="18">
        <f t="shared" si="1"/>
        <v>6122965.5899999999</v>
      </c>
      <c r="E30" s="19">
        <f t="shared" ref="E30:E32" si="4">IFERROR(+D30/B30*100,0)</f>
        <v>80.336999929542358</v>
      </c>
    </row>
    <row r="31" spans="1:5" ht="15" customHeight="1" x14ac:dyDescent="0.3">
      <c r="A31" s="17" t="s">
        <v>25</v>
      </c>
      <c r="B31" s="18">
        <f>[6]SCF!C27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26</v>
      </c>
      <c r="B32" s="18">
        <f>[6]SCF!C28</f>
        <v>13850391</v>
      </c>
      <c r="C32" s="18">
        <v>7412442.8500000006</v>
      </c>
      <c r="D32" s="18">
        <f t="shared" si="1"/>
        <v>-6437948.1499999994</v>
      </c>
      <c r="E32" s="19">
        <f t="shared" si="4"/>
        <v>-46.482067906963778</v>
      </c>
    </row>
    <row r="33" spans="1:5" x14ac:dyDescent="0.3">
      <c r="A33" s="14" t="s">
        <v>27</v>
      </c>
      <c r="B33" s="15">
        <f>[6]SCF!C29</f>
        <v>61957951</v>
      </c>
      <c r="C33" s="15">
        <v>0</v>
      </c>
      <c r="D33" s="15">
        <f t="shared" si="1"/>
        <v>-61957951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[6]SCF!C30</f>
        <v>41957951</v>
      </c>
      <c r="C34" s="18">
        <v>0</v>
      </c>
      <c r="D34" s="18">
        <f t="shared" si="1"/>
        <v>-41957951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[6]SCF!C31</f>
        <v>20000000</v>
      </c>
      <c r="C35" s="18">
        <v>0</v>
      </c>
      <c r="D35" s="18">
        <f t="shared" si="1"/>
        <v>-20000000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[6]SCF!C32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[6]SCF!C33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[6]SCF!C34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[6]SCF!C35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[6]SCF!C36</f>
        <v>39428059</v>
      </c>
      <c r="C40" s="18">
        <v>63789683.18</v>
      </c>
      <c r="D40" s="18">
        <f t="shared" si="1"/>
        <v>24361624.18</v>
      </c>
      <c r="E40" s="19">
        <f t="shared" si="5"/>
        <v>61.787531006788839</v>
      </c>
    </row>
    <row r="41" spans="1:5" ht="15" customHeight="1" x14ac:dyDescent="0.3">
      <c r="A41" s="24" t="s">
        <v>35</v>
      </c>
      <c r="B41" s="18">
        <f>[6]SCF!C37</f>
        <v>32062914</v>
      </c>
      <c r="C41" s="18">
        <v>8577622.879999999</v>
      </c>
      <c r="D41" s="18">
        <f t="shared" si="1"/>
        <v>-23485291.120000001</v>
      </c>
      <c r="E41" s="19">
        <f t="shared" si="5"/>
        <v>-73.24752553682427</v>
      </c>
    </row>
    <row r="42" spans="1:5" ht="15" customHeight="1" x14ac:dyDescent="0.3">
      <c r="A42" s="25" t="s">
        <v>36</v>
      </c>
      <c r="B42" s="26">
        <f>[6]SCF!C38</f>
        <v>953405946.74000001</v>
      </c>
      <c r="C42" s="27">
        <v>468441280.31</v>
      </c>
      <c r="D42" s="27">
        <f t="shared" si="1"/>
        <v>-484964666.43000001</v>
      </c>
      <c r="E42" s="28">
        <f t="shared" si="0"/>
        <v>-50.866545157207099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[6]SCF!C41</f>
        <v>508888664</v>
      </c>
      <c r="C45" s="18">
        <v>220832553.92000002</v>
      </c>
      <c r="D45" s="18">
        <f>C45-B45</f>
        <v>-288056110.07999998</v>
      </c>
      <c r="E45" s="19">
        <f>IFERROR(+D45/B45*100,0)</f>
        <v>-56.604937476068443</v>
      </c>
    </row>
    <row r="46" spans="1:5" ht="15" customHeight="1" x14ac:dyDescent="0.3">
      <c r="A46" s="14" t="s">
        <v>39</v>
      </c>
      <c r="B46" s="15">
        <f>[6]SCF!C42</f>
        <v>144255202</v>
      </c>
      <c r="C46" s="15">
        <v>81977262.969999999</v>
      </c>
      <c r="D46" s="15">
        <f t="shared" ref="D46:D61" si="6">+B46-C46</f>
        <v>62277939.030000001</v>
      </c>
      <c r="E46" s="16">
        <f t="shared" ref="E46" si="7">+D46/B46*100</f>
        <v>43.172057691202014</v>
      </c>
    </row>
    <row r="47" spans="1:5" ht="15" customHeight="1" x14ac:dyDescent="0.3">
      <c r="A47" s="17" t="s">
        <v>40</v>
      </c>
      <c r="B47" s="18">
        <f>[6]SCF!C43</f>
        <v>62118334</v>
      </c>
      <c r="C47" s="18">
        <v>37572706.689999998</v>
      </c>
      <c r="D47" s="18">
        <f t="shared" si="6"/>
        <v>24545627.310000002</v>
      </c>
      <c r="E47" s="19">
        <f t="shared" ref="E47:E61" si="8">IFERROR(+D47/B47*100,0)</f>
        <v>39.514303957346961</v>
      </c>
    </row>
    <row r="48" spans="1:5" ht="15" customHeight="1" x14ac:dyDescent="0.3">
      <c r="A48" s="17" t="s">
        <v>41</v>
      </c>
      <c r="B48" s="18">
        <f>[6]SCF!C44</f>
        <v>6768982</v>
      </c>
      <c r="C48" s="18">
        <v>3644267.0300000003</v>
      </c>
      <c r="D48" s="18">
        <f t="shared" si="6"/>
        <v>3124714.9699999997</v>
      </c>
      <c r="E48" s="19">
        <f t="shared" si="8"/>
        <v>46.162258519818785</v>
      </c>
    </row>
    <row r="49" spans="1:5" ht="15" customHeight="1" x14ac:dyDescent="0.3">
      <c r="A49" s="17" t="s">
        <v>42</v>
      </c>
      <c r="B49" s="18">
        <f>[6]SCF!C45</f>
        <v>21974227</v>
      </c>
      <c r="C49" s="18">
        <v>13294295.720000003</v>
      </c>
      <c r="D49" s="18">
        <f t="shared" si="6"/>
        <v>8679931.2799999975</v>
      </c>
      <c r="E49" s="19">
        <f t="shared" si="8"/>
        <v>39.500507935956051</v>
      </c>
    </row>
    <row r="50" spans="1:5" ht="15" customHeight="1" x14ac:dyDescent="0.3">
      <c r="A50" s="17" t="s">
        <v>43</v>
      </c>
      <c r="B50" s="18">
        <f>[6]SCF!C46</f>
        <v>3800900</v>
      </c>
      <c r="C50" s="18">
        <v>1563258.0699999998</v>
      </c>
      <c r="D50" s="18">
        <f t="shared" si="6"/>
        <v>2237641.9300000002</v>
      </c>
      <c r="E50" s="19">
        <f t="shared" si="8"/>
        <v>58.871370727985486</v>
      </c>
    </row>
    <row r="51" spans="1:5" ht="15" customHeight="1" x14ac:dyDescent="0.3">
      <c r="A51" s="17" t="s">
        <v>44</v>
      </c>
      <c r="B51" s="18">
        <f>[6]SCF!C47</f>
        <v>4743958</v>
      </c>
      <c r="C51" s="18">
        <v>3448914.5</v>
      </c>
      <c r="D51" s="18">
        <f t="shared" si="6"/>
        <v>1295043.5</v>
      </c>
      <c r="E51" s="19">
        <f t="shared" si="8"/>
        <v>27.29879775495483</v>
      </c>
    </row>
    <row r="52" spans="1:5" x14ac:dyDescent="0.3">
      <c r="A52" s="17" t="s">
        <v>45</v>
      </c>
      <c r="B52" s="18">
        <f>[6]SCF!C48</f>
        <v>3120000</v>
      </c>
      <c r="C52" s="18">
        <v>2637980.0599999996</v>
      </c>
      <c r="D52" s="18">
        <f t="shared" si="6"/>
        <v>482019.94000000041</v>
      </c>
      <c r="E52" s="19">
        <f t="shared" si="8"/>
        <v>15.449357051282064</v>
      </c>
    </row>
    <row r="53" spans="1:5" ht="15" customHeight="1" x14ac:dyDescent="0.3">
      <c r="A53" s="17" t="s">
        <v>46</v>
      </c>
      <c r="B53" s="18">
        <f>[6]SCF!C49</f>
        <v>8692280</v>
      </c>
      <c r="C53" s="18">
        <v>5557420.1500000004</v>
      </c>
      <c r="D53" s="18">
        <f t="shared" si="6"/>
        <v>3134859.8499999996</v>
      </c>
      <c r="E53" s="19">
        <f t="shared" si="8"/>
        <v>36.064874233227641</v>
      </c>
    </row>
    <row r="54" spans="1:5" ht="15" customHeight="1" x14ac:dyDescent="0.3">
      <c r="A54" s="17" t="s">
        <v>47</v>
      </c>
      <c r="B54" s="18">
        <f>[6]SCF!C50</f>
        <v>3390000</v>
      </c>
      <c r="C54" s="18">
        <v>2329933.58</v>
      </c>
      <c r="D54" s="18">
        <f t="shared" si="6"/>
        <v>1060066.42</v>
      </c>
      <c r="E54" s="19">
        <f t="shared" si="8"/>
        <v>31.270395870206485</v>
      </c>
    </row>
    <row r="55" spans="1:5" ht="15" customHeight="1" x14ac:dyDescent="0.3">
      <c r="A55" s="17" t="s">
        <v>48</v>
      </c>
      <c r="B55" s="18">
        <f>[6]SCF!C51</f>
        <v>2242200</v>
      </c>
      <c r="C55" s="18">
        <v>1053686.74</v>
      </c>
      <c r="D55" s="18">
        <f t="shared" si="6"/>
        <v>1188513.26</v>
      </c>
      <c r="E55" s="19">
        <f t="shared" si="8"/>
        <v>53.006567656765682</v>
      </c>
    </row>
    <row r="56" spans="1:5" ht="15" customHeight="1" x14ac:dyDescent="0.3">
      <c r="A56" s="17" t="s">
        <v>49</v>
      </c>
      <c r="B56" s="18">
        <f>[6]SCF!C52</f>
        <v>2716800</v>
      </c>
      <c r="C56" s="18">
        <v>731175.47</v>
      </c>
      <c r="D56" s="18">
        <f t="shared" si="6"/>
        <v>1985624.53</v>
      </c>
      <c r="E56" s="19">
        <f t="shared" si="8"/>
        <v>73.086886410482919</v>
      </c>
    </row>
    <row r="57" spans="1:5" ht="15" customHeight="1" x14ac:dyDescent="0.3">
      <c r="A57" s="17" t="s">
        <v>50</v>
      </c>
      <c r="B57" s="18">
        <f>[6]SCF!C53</f>
        <v>9505376</v>
      </c>
      <c r="C57" s="18">
        <v>4569490.4000000004</v>
      </c>
      <c r="D57" s="18">
        <f t="shared" si="6"/>
        <v>4935885.5999999996</v>
      </c>
      <c r="E57" s="19">
        <f t="shared" si="8"/>
        <v>51.927305137639998</v>
      </c>
    </row>
    <row r="58" spans="1:5" ht="15" customHeight="1" x14ac:dyDescent="0.3">
      <c r="A58" s="17" t="s">
        <v>51</v>
      </c>
      <c r="B58" s="18">
        <f>[6]SCF!C54</f>
        <v>1260000</v>
      </c>
      <c r="C58" s="18">
        <v>295906.81</v>
      </c>
      <c r="D58" s="18">
        <f t="shared" si="6"/>
        <v>964093.19</v>
      </c>
      <c r="E58" s="19">
        <f t="shared" si="8"/>
        <v>76.515332539682532</v>
      </c>
    </row>
    <row r="59" spans="1:5" ht="15" customHeight="1" x14ac:dyDescent="0.3">
      <c r="A59" s="17" t="s">
        <v>52</v>
      </c>
      <c r="B59" s="18">
        <f>[6]SCF!C55</f>
        <v>10542145</v>
      </c>
      <c r="C59" s="18">
        <v>3307647.5500000003</v>
      </c>
      <c r="D59" s="18">
        <f t="shared" si="6"/>
        <v>7234497.4499999993</v>
      </c>
      <c r="E59" s="19">
        <f t="shared" si="8"/>
        <v>68.624529922515762</v>
      </c>
    </row>
    <row r="60" spans="1:5" ht="15" customHeight="1" x14ac:dyDescent="0.3">
      <c r="A60" s="17" t="s">
        <v>53</v>
      </c>
      <c r="B60" s="18">
        <f>[6]SCF!C56</f>
        <v>1271000</v>
      </c>
      <c r="C60" s="18">
        <v>744266.91999999993</v>
      </c>
      <c r="D60" s="18">
        <f t="shared" si="6"/>
        <v>526733.08000000007</v>
      </c>
      <c r="E60" s="19">
        <f t="shared" si="8"/>
        <v>41.442413847364286</v>
      </c>
    </row>
    <row r="61" spans="1:5" ht="15" customHeight="1" x14ac:dyDescent="0.3">
      <c r="A61" s="17" t="s">
        <v>54</v>
      </c>
      <c r="B61" s="18">
        <f>[6]SCF!C57</f>
        <v>2109000</v>
      </c>
      <c r="C61" s="18">
        <v>1226313.28</v>
      </c>
      <c r="D61" s="18">
        <f t="shared" si="6"/>
        <v>882686.72</v>
      </c>
      <c r="E61" s="19">
        <f t="shared" si="8"/>
        <v>41.853329540066383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[6]SCF!C60</f>
        <v>5888105</v>
      </c>
      <c r="C63" s="18">
        <v>4746971.4000000004</v>
      </c>
      <c r="D63" s="18">
        <f t="shared" ref="D63:D67" si="9">C63-B63</f>
        <v>-1141133.5999999996</v>
      </c>
      <c r="E63" s="19">
        <f t="shared" ref="E63:E67" si="10">IFERROR(+D63/B63*100,0)</f>
        <v>-19.380320153937465</v>
      </c>
    </row>
    <row r="64" spans="1:5" x14ac:dyDescent="0.3">
      <c r="A64" s="24" t="s">
        <v>57</v>
      </c>
      <c r="B64" s="18">
        <f>[6]SCF!C61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[6]SCF!C62</f>
        <v>15290701</v>
      </c>
      <c r="C65" s="18">
        <v>4229646.0999999996</v>
      </c>
      <c r="D65" s="18">
        <f t="shared" si="9"/>
        <v>-11061054.9</v>
      </c>
      <c r="E65" s="19">
        <f t="shared" si="10"/>
        <v>-72.338442168217142</v>
      </c>
    </row>
    <row r="66" spans="1:5" ht="15" customHeight="1" x14ac:dyDescent="0.3">
      <c r="A66" s="24" t="s">
        <v>59</v>
      </c>
      <c r="B66" s="18">
        <f>[6]SCF!C63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[6]SCF!C64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21178806</v>
      </c>
      <c r="C68" s="31">
        <v>8976617.5</v>
      </c>
      <c r="D68" s="31">
        <f t="shared" ref="D68" si="11">+C68-B68</f>
        <v>-12202188.5</v>
      </c>
      <c r="E68" s="32">
        <f t="shared" ref="E68" si="12">+D68/B68*100</f>
        <v>-57.61509171008035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[6]SCF!C67</f>
        <v>16127357.74</v>
      </c>
      <c r="C70" s="15">
        <v>7026178.1500000004</v>
      </c>
      <c r="D70" s="15">
        <f t="shared" ref="D70:D82" si="13">+C70-B70</f>
        <v>-9101179.5899999999</v>
      </c>
      <c r="E70" s="16">
        <f t="shared" ref="E70:E82" si="14">+D70/B70*100</f>
        <v>-56.433172356726061</v>
      </c>
    </row>
    <row r="71" spans="1:5" ht="15" customHeight="1" x14ac:dyDescent="0.3">
      <c r="A71" s="17" t="s">
        <v>14</v>
      </c>
      <c r="B71" s="18">
        <f>[6]SCF!C68</f>
        <v>12906229.27</v>
      </c>
      <c r="C71" s="18">
        <v>5621583.3200000003</v>
      </c>
      <c r="D71" s="18">
        <f t="shared" si="13"/>
        <v>-7284645.9499999993</v>
      </c>
      <c r="E71" s="19">
        <f t="shared" ref="E71:E81" si="15">IFERROR(+D71/B71*100,0)</f>
        <v>-56.442867995014311</v>
      </c>
    </row>
    <row r="72" spans="1:5" ht="15" customHeight="1" x14ac:dyDescent="0.3">
      <c r="A72" s="17" t="s">
        <v>15</v>
      </c>
      <c r="B72" s="18">
        <f>[6]SCF!C69</f>
        <v>123054.2</v>
      </c>
      <c r="C72" s="18">
        <v>53652.81</v>
      </c>
      <c r="D72" s="18">
        <f t="shared" si="13"/>
        <v>-69401.39</v>
      </c>
      <c r="E72" s="19">
        <f t="shared" si="15"/>
        <v>-56.399042048138135</v>
      </c>
    </row>
    <row r="73" spans="1:5" ht="15" customHeight="1" x14ac:dyDescent="0.3">
      <c r="A73" s="17" t="s">
        <v>16</v>
      </c>
      <c r="B73" s="18">
        <f>[6]SCF!C70</f>
        <v>0</v>
      </c>
      <c r="C73" s="18">
        <v>13.21</v>
      </c>
      <c r="D73" s="18">
        <f t="shared" si="13"/>
        <v>13.21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[6]SCF!C71</f>
        <v>0</v>
      </c>
      <c r="C74" s="18">
        <v>820.63</v>
      </c>
      <c r="D74" s="18">
        <f t="shared" si="13"/>
        <v>820.63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[6]SCF!C72</f>
        <v>3098074.27</v>
      </c>
      <c r="C75" s="18">
        <v>1350108.1800000002</v>
      </c>
      <c r="D75" s="18">
        <f t="shared" si="13"/>
        <v>-1747966.0899999999</v>
      </c>
      <c r="E75" s="19">
        <f t="shared" si="15"/>
        <v>-56.421051842633844</v>
      </c>
    </row>
    <row r="76" spans="1:5" ht="15" customHeight="1" x14ac:dyDescent="0.3">
      <c r="A76" s="17" t="s">
        <v>19</v>
      </c>
      <c r="B76" s="18">
        <f>[6]SCF!C73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[6]SCF!C74</f>
        <v>0</v>
      </c>
      <c r="C77" s="18">
        <v>0</v>
      </c>
      <c r="D77" s="18">
        <f t="shared" ref="D77:D81" si="16">C77-B77</f>
        <v>0</v>
      </c>
      <c r="E77" s="19">
        <f t="shared" si="15"/>
        <v>0</v>
      </c>
    </row>
    <row r="78" spans="1:5" x14ac:dyDescent="0.3">
      <c r="A78" s="24" t="s">
        <v>66</v>
      </c>
      <c r="B78" s="18">
        <f>[6]SCF!C75</f>
        <v>77489929</v>
      </c>
      <c r="C78" s="18">
        <v>20385683.559999999</v>
      </c>
      <c r="D78" s="18">
        <f t="shared" si="16"/>
        <v>-57104245.439999998</v>
      </c>
      <c r="E78" s="19">
        <f t="shared" si="15"/>
        <v>-73.692473560015785</v>
      </c>
    </row>
    <row r="79" spans="1:5" ht="15" customHeight="1" x14ac:dyDescent="0.3">
      <c r="A79" s="24" t="s">
        <v>67</v>
      </c>
      <c r="B79" s="18">
        <f>[6]SCF!C76</f>
        <v>8491517</v>
      </c>
      <c r="C79" s="18">
        <v>3796459</v>
      </c>
      <c r="D79" s="18">
        <f t="shared" si="16"/>
        <v>-4695058</v>
      </c>
      <c r="E79" s="19">
        <f t="shared" si="15"/>
        <v>-55.291157045319459</v>
      </c>
    </row>
    <row r="80" spans="1:5" x14ac:dyDescent="0.3">
      <c r="A80" s="24" t="s">
        <v>68</v>
      </c>
      <c r="B80" s="18">
        <f>[6]SCF!C77</f>
        <v>0</v>
      </c>
      <c r="C80" s="18">
        <v>2671329.6</v>
      </c>
      <c r="D80" s="18">
        <f t="shared" si="16"/>
        <v>2671329.6</v>
      </c>
      <c r="E80" s="19">
        <f t="shared" si="15"/>
        <v>0</v>
      </c>
    </row>
    <row r="81" spans="1:5" x14ac:dyDescent="0.3">
      <c r="A81" s="24" t="s">
        <v>69</v>
      </c>
      <c r="B81" s="18">
        <f>[6]SCF!C78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102108803.73999999</v>
      </c>
      <c r="C82" s="31">
        <v>33879650.310000002</v>
      </c>
      <c r="D82" s="31">
        <f t="shared" si="13"/>
        <v>-68229153.429999992</v>
      </c>
      <c r="E82" s="32">
        <f t="shared" si="14"/>
        <v>-66.820049722384482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[6]SCF!C81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[6]SCF!C82</f>
        <v>116827287</v>
      </c>
      <c r="C85" s="18">
        <v>13547457.030000001</v>
      </c>
      <c r="D85" s="18">
        <f t="shared" si="17"/>
        <v>-103279829.97</v>
      </c>
      <c r="E85" s="19">
        <f t="shared" si="18"/>
        <v>-88.403858911831108</v>
      </c>
    </row>
    <row r="86" spans="1:5" ht="15" customHeight="1" x14ac:dyDescent="0.3">
      <c r="A86" s="24" t="s">
        <v>74</v>
      </c>
      <c r="B86" s="18">
        <f>[6]SCF!C83</f>
        <v>51648150</v>
      </c>
      <c r="C86" s="18">
        <v>5560755.4000000004</v>
      </c>
      <c r="D86" s="18">
        <f t="shared" si="17"/>
        <v>-46087394.600000001</v>
      </c>
      <c r="E86" s="19">
        <f t="shared" si="18"/>
        <v>-89.233388998444283</v>
      </c>
    </row>
    <row r="87" spans="1:5" ht="15" customHeight="1" x14ac:dyDescent="0.3">
      <c r="A87" s="30" t="s">
        <v>75</v>
      </c>
      <c r="B87" s="33">
        <f>+B84+B85+B86</f>
        <v>168475437</v>
      </c>
      <c r="C87" s="31">
        <v>19108212.43</v>
      </c>
      <c r="D87" s="31">
        <f t="shared" si="17"/>
        <v>-149367224.56999999</v>
      </c>
      <c r="E87" s="32">
        <f>+D87/B87*100</f>
        <v>-88.658161230945481</v>
      </c>
    </row>
    <row r="88" spans="1:5" ht="18" customHeight="1" x14ac:dyDescent="0.3">
      <c r="A88" s="25" t="s">
        <v>76</v>
      </c>
      <c r="B88" s="27">
        <f>+B45+B46+B68+B82+B87</f>
        <v>944906912.74000001</v>
      </c>
      <c r="C88" s="27">
        <v>364774297.13</v>
      </c>
      <c r="D88" s="27">
        <f t="shared" si="17"/>
        <v>-580132615.61000001</v>
      </c>
      <c r="E88" s="28">
        <f>+D88/B88*100</f>
        <v>-61.395742563440102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[6]SCF!C88</f>
        <v>39428059</v>
      </c>
      <c r="C91" s="18">
        <v>0</v>
      </c>
      <c r="D91" s="18">
        <f t="shared" ref="D91:D98" si="19">+C91-B91</f>
        <v>-39428059</v>
      </c>
      <c r="E91" s="19">
        <f>IFERROR(+D91/B91*100,0)</f>
        <v>-100</v>
      </c>
    </row>
    <row r="92" spans="1:5" ht="15" customHeight="1" x14ac:dyDescent="0.3">
      <c r="A92" s="24" t="s">
        <v>79</v>
      </c>
      <c r="B92" s="18">
        <f>[6]SCF!C89</f>
        <v>3423466</v>
      </c>
      <c r="C92" s="18">
        <v>0</v>
      </c>
      <c r="D92" s="18">
        <f t="shared" si="19"/>
        <v>-3423466</v>
      </c>
      <c r="E92" s="19">
        <f t="shared" ref="E92:E97" si="20">IFERROR(+D92/B92*100,0)</f>
        <v>-100</v>
      </c>
    </row>
    <row r="93" spans="1:5" ht="15" customHeight="1" x14ac:dyDescent="0.3">
      <c r="A93" s="24" t="s">
        <v>80</v>
      </c>
      <c r="B93" s="18">
        <f>[6]SCF!C90</f>
        <v>8884441</v>
      </c>
      <c r="C93" s="18">
        <v>5685478.4299999997</v>
      </c>
      <c r="D93" s="18">
        <f t="shared" si="19"/>
        <v>-3198962.5700000003</v>
      </c>
      <c r="E93" s="19">
        <f t="shared" si="20"/>
        <v>-36.006346037978084</v>
      </c>
    </row>
    <row r="94" spans="1:5" ht="15" customHeight="1" x14ac:dyDescent="0.3">
      <c r="A94" s="24" t="s">
        <v>81</v>
      </c>
      <c r="B94" s="18">
        <f>[6]SCF!C91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[6]SCF!C92</f>
        <v>240000</v>
      </c>
      <c r="C95" s="18">
        <v>0</v>
      </c>
      <c r="D95" s="18">
        <f t="shared" si="19"/>
        <v>-240000</v>
      </c>
      <c r="E95" s="19">
        <f t="shared" si="20"/>
        <v>-100</v>
      </c>
    </row>
    <row r="96" spans="1:5" ht="15" customHeight="1" x14ac:dyDescent="0.3">
      <c r="A96" s="24" t="s">
        <v>83</v>
      </c>
      <c r="B96" s="18">
        <f>[6]SCF!C93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[6]SCF!C94</f>
        <v>20000000</v>
      </c>
      <c r="C97" s="18">
        <v>91050327.579999998</v>
      </c>
      <c r="D97" s="18">
        <f t="shared" si="19"/>
        <v>71050327.579999998</v>
      </c>
      <c r="E97" s="19">
        <f t="shared" si="20"/>
        <v>355.25163789999999</v>
      </c>
    </row>
    <row r="98" spans="1:5" ht="15" customHeight="1" x14ac:dyDescent="0.3">
      <c r="A98" s="30" t="s">
        <v>85</v>
      </c>
      <c r="B98" s="33">
        <f>SUM(B91:B97)</f>
        <v>71975966</v>
      </c>
      <c r="C98" s="31">
        <v>96735806.00999999</v>
      </c>
      <c r="D98" s="31">
        <f t="shared" si="19"/>
        <v>24759840.00999999</v>
      </c>
      <c r="E98" s="32">
        <f t="shared" ref="E98" si="21">+D98/B98*100</f>
        <v>34.400149641617858</v>
      </c>
    </row>
    <row r="99" spans="1:5" ht="15" customHeight="1" x14ac:dyDescent="0.3">
      <c r="A99" s="34" t="s">
        <v>86</v>
      </c>
      <c r="B99" s="35">
        <f>+B42-B88-B98</f>
        <v>-63476932</v>
      </c>
      <c r="C99" s="36">
        <v>6931177.1700000167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[6]SCF!$C$97</f>
        <v>87505320</v>
      </c>
      <c r="C100" s="18">
        <v>70410272.599999994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24028388</v>
      </c>
      <c r="C101" s="36">
        <v>77341449.770000011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MASELCO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+[7]SCF!$C$2</f>
        <v>MASELCO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[7]SCF!C12</f>
        <v>1270971898.3299999</v>
      </c>
      <c r="C16" s="15">
        <v>601454946.02999997</v>
      </c>
      <c r="D16" s="15">
        <f>+C16-B16</f>
        <v>-669516952.29999995</v>
      </c>
      <c r="E16" s="16">
        <f t="shared" ref="E16:E42" si="0">+D16/B16*100</f>
        <v>-52.677557480201976</v>
      </c>
    </row>
    <row r="17" spans="1:5" ht="15" customHeight="1" x14ac:dyDescent="0.3">
      <c r="A17" s="17" t="s">
        <v>11</v>
      </c>
      <c r="B17" s="18">
        <f>[7]SCF!C13</f>
        <v>1065605884</v>
      </c>
      <c r="C17" s="18">
        <v>505634526.36000001</v>
      </c>
      <c r="D17" s="18">
        <f t="shared" ref="D17:D42" si="1">+C17-B17</f>
        <v>-559971357.63999999</v>
      </c>
      <c r="E17" s="19">
        <f t="shared" ref="E17:E18" si="2">IFERROR(+D17/B17*100,0)</f>
        <v>-52.54957447663643</v>
      </c>
    </row>
    <row r="18" spans="1:5" ht="15" customHeight="1" x14ac:dyDescent="0.3">
      <c r="A18" s="17" t="s">
        <v>12</v>
      </c>
      <c r="B18" s="18">
        <f>[7]SCF!C14</f>
        <v>43643210</v>
      </c>
      <c r="C18" s="18">
        <v>18556289.259999998</v>
      </c>
      <c r="D18" s="18">
        <f t="shared" si="1"/>
        <v>-25086920.740000002</v>
      </c>
      <c r="E18" s="19">
        <f t="shared" si="2"/>
        <v>-57.481841367763742</v>
      </c>
    </row>
    <row r="19" spans="1:5" ht="15" customHeight="1" x14ac:dyDescent="0.3">
      <c r="A19" s="20" t="s">
        <v>13</v>
      </c>
      <c r="B19" s="15">
        <f>[7]SCF!C15</f>
        <v>31616087</v>
      </c>
      <c r="C19" s="21">
        <v>13822177.48</v>
      </c>
      <c r="D19" s="21">
        <f t="shared" si="1"/>
        <v>-17793909.52</v>
      </c>
      <c r="E19" s="22">
        <f t="shared" si="0"/>
        <v>-56.281188497488635</v>
      </c>
    </row>
    <row r="20" spans="1:5" ht="15" customHeight="1" x14ac:dyDescent="0.3">
      <c r="A20" s="23" t="s">
        <v>14</v>
      </c>
      <c r="B20" s="18">
        <f>[7]SCF!C16</f>
        <v>25200062.129999999</v>
      </c>
      <c r="C20" s="18">
        <v>11061876.76</v>
      </c>
      <c r="D20" s="18">
        <f t="shared" si="1"/>
        <v>-14138185.369999999</v>
      </c>
      <c r="E20" s="19">
        <f t="shared" ref="E20:E28" si="3">IFERROR(+D20/B20*100,0)</f>
        <v>-56.103771875898943</v>
      </c>
    </row>
    <row r="21" spans="1:5" ht="15" customHeight="1" x14ac:dyDescent="0.3">
      <c r="A21" s="23" t="s">
        <v>15</v>
      </c>
      <c r="B21" s="18">
        <f>[7]SCF!C17</f>
        <v>343965.6</v>
      </c>
      <c r="C21" s="18">
        <v>105374.9</v>
      </c>
      <c r="D21" s="18">
        <f t="shared" si="1"/>
        <v>-238590.69999999998</v>
      </c>
      <c r="E21" s="19">
        <f t="shared" si="3"/>
        <v>-69.364698097716754</v>
      </c>
    </row>
    <row r="22" spans="1:5" ht="15" customHeight="1" x14ac:dyDescent="0.3">
      <c r="A22" s="23" t="s">
        <v>16</v>
      </c>
      <c r="B22" s="18">
        <f>[7]SCF!C18</f>
        <v>266.10000000000002</v>
      </c>
      <c r="C22" s="18">
        <v>104.63</v>
      </c>
      <c r="D22" s="18">
        <f t="shared" si="1"/>
        <v>-161.47000000000003</v>
      </c>
      <c r="E22" s="19">
        <f t="shared" si="3"/>
        <v>-60.68019541525743</v>
      </c>
    </row>
    <row r="23" spans="1:5" ht="15" customHeight="1" x14ac:dyDescent="0.3">
      <c r="A23" s="23" t="s">
        <v>17</v>
      </c>
      <c r="B23" s="18">
        <f>[7]SCF!C19</f>
        <v>6876.4</v>
      </c>
      <c r="C23" s="18">
        <v>3455.94</v>
      </c>
      <c r="D23" s="18">
        <f t="shared" si="1"/>
        <v>-3420.4599999999996</v>
      </c>
      <c r="E23" s="19">
        <f t="shared" si="3"/>
        <v>-49.742016171252395</v>
      </c>
    </row>
    <row r="24" spans="1:5" ht="15" customHeight="1" x14ac:dyDescent="0.3">
      <c r="A24" s="23" t="s">
        <v>18</v>
      </c>
      <c r="B24" s="18">
        <f>[7]SCF!C20</f>
        <v>6064916.7699999996</v>
      </c>
      <c r="C24" s="18">
        <v>2651365.25</v>
      </c>
      <c r="D24" s="18">
        <f t="shared" si="1"/>
        <v>-3413551.5199999996</v>
      </c>
      <c r="E24" s="19">
        <f t="shared" si="3"/>
        <v>-56.283567433028423</v>
      </c>
    </row>
    <row r="25" spans="1:5" ht="15" customHeight="1" x14ac:dyDescent="0.3">
      <c r="A25" s="23" t="s">
        <v>19</v>
      </c>
      <c r="B25" s="18">
        <f>[7]SCF!C21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[7]SCF!C22</f>
        <v>0</v>
      </c>
      <c r="C26" s="18">
        <v>0</v>
      </c>
      <c r="D26" s="18">
        <f t="shared" si="1"/>
        <v>0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[7]SCF!C23</f>
        <v>129846917.5</v>
      </c>
      <c r="C27" s="18">
        <v>63292246.260000005</v>
      </c>
      <c r="D27" s="18">
        <f t="shared" si="1"/>
        <v>-66554671.239999995</v>
      </c>
      <c r="E27" s="19">
        <f t="shared" si="3"/>
        <v>-51.256258154915379</v>
      </c>
    </row>
    <row r="28" spans="1:5" ht="15" customHeight="1" x14ac:dyDescent="0.3">
      <c r="A28" s="17" t="s">
        <v>22</v>
      </c>
      <c r="B28" s="18">
        <f>[7]SCF!C24</f>
        <v>259799.83</v>
      </c>
      <c r="C28" s="18">
        <v>149706.66999999998</v>
      </c>
      <c r="D28" s="18">
        <f t="shared" si="1"/>
        <v>-110093.16</v>
      </c>
      <c r="E28" s="19">
        <f t="shared" si="3"/>
        <v>-42.376147821189882</v>
      </c>
    </row>
    <row r="29" spans="1:5" ht="15" customHeight="1" x14ac:dyDescent="0.3">
      <c r="A29" s="14" t="s">
        <v>23</v>
      </c>
      <c r="B29" s="15">
        <f>[7]SCF!C25</f>
        <v>38085000</v>
      </c>
      <c r="C29" s="15">
        <v>9645753.5500000007</v>
      </c>
      <c r="D29" s="15">
        <f t="shared" si="1"/>
        <v>-28439246.449999999</v>
      </c>
      <c r="E29" s="16">
        <f t="shared" si="0"/>
        <v>-74.673090324274654</v>
      </c>
    </row>
    <row r="30" spans="1:5" ht="15" customHeight="1" x14ac:dyDescent="0.3">
      <c r="A30" s="17" t="s">
        <v>24</v>
      </c>
      <c r="B30" s="18">
        <f>[7]SCF!C26</f>
        <v>25000000</v>
      </c>
      <c r="C30" s="18">
        <v>8928462.3300000001</v>
      </c>
      <c r="D30" s="18">
        <f t="shared" si="1"/>
        <v>-16071537.67</v>
      </c>
      <c r="E30" s="19">
        <f t="shared" ref="E30:E32" si="4">IFERROR(+D30/B30*100,0)</f>
        <v>-64.286150679999992</v>
      </c>
    </row>
    <row r="31" spans="1:5" ht="15" customHeight="1" x14ac:dyDescent="0.3">
      <c r="A31" s="17" t="s">
        <v>25</v>
      </c>
      <c r="B31" s="18">
        <f>[7]SCF!C27</f>
        <v>85000</v>
      </c>
      <c r="C31" s="18">
        <v>39721.72</v>
      </c>
      <c r="D31" s="18">
        <f t="shared" si="1"/>
        <v>-45278.28</v>
      </c>
      <c r="E31" s="19">
        <f t="shared" si="4"/>
        <v>-53.268564705882348</v>
      </c>
    </row>
    <row r="32" spans="1:5" x14ac:dyDescent="0.3">
      <c r="A32" s="17" t="s">
        <v>26</v>
      </c>
      <c r="B32" s="18">
        <f>[7]SCF!C28</f>
        <v>13000000</v>
      </c>
      <c r="C32" s="18">
        <v>677569.5</v>
      </c>
      <c r="D32" s="18">
        <f t="shared" si="1"/>
        <v>-12322430.5</v>
      </c>
      <c r="E32" s="19">
        <f t="shared" si="4"/>
        <v>-94.787926923076924</v>
      </c>
    </row>
    <row r="33" spans="1:5" x14ac:dyDescent="0.3">
      <c r="A33" s="14" t="s">
        <v>27</v>
      </c>
      <c r="B33" s="15">
        <f>[7]SCF!C29</f>
        <v>35961385</v>
      </c>
      <c r="C33" s="15">
        <v>0</v>
      </c>
      <c r="D33" s="15">
        <f t="shared" si="1"/>
        <v>-35961385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[7]SCF!C30</f>
        <v>35961385</v>
      </c>
      <c r="C34" s="18">
        <v>0</v>
      </c>
      <c r="D34" s="18">
        <f t="shared" si="1"/>
        <v>-35961385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[7]SCF!C31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[7]SCF!C32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[7]SCF!C33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[7]SCF!C34</f>
        <v>92675908</v>
      </c>
      <c r="C38" s="18">
        <v>0</v>
      </c>
      <c r="D38" s="18">
        <f t="shared" si="1"/>
        <v>-92675908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[7]SCF!C35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[7]SCF!C36</f>
        <v>33402885</v>
      </c>
      <c r="C40" s="18">
        <v>2631409.1400000006</v>
      </c>
      <c r="D40" s="18">
        <f t="shared" si="1"/>
        <v>-30771475.859999999</v>
      </c>
      <c r="E40" s="19">
        <f t="shared" si="5"/>
        <v>-92.122209982760467</v>
      </c>
    </row>
    <row r="41" spans="1:5" ht="15" customHeight="1" x14ac:dyDescent="0.3">
      <c r="A41" s="24" t="s">
        <v>35</v>
      </c>
      <c r="B41" s="18">
        <f>[7]SCF!C37</f>
        <v>17695000</v>
      </c>
      <c r="C41" s="18">
        <v>12127473.609999999</v>
      </c>
      <c r="D41" s="18">
        <f t="shared" si="1"/>
        <v>-5567526.3900000006</v>
      </c>
      <c r="E41" s="19">
        <f t="shared" si="5"/>
        <v>-31.463839446171239</v>
      </c>
    </row>
    <row r="42" spans="1:5" ht="15" customHeight="1" x14ac:dyDescent="0.3">
      <c r="A42" s="25" t="s">
        <v>36</v>
      </c>
      <c r="B42" s="26">
        <f>[7]SCF!C38</f>
        <v>1488792076.3299999</v>
      </c>
      <c r="C42" s="27">
        <v>625859582.32999992</v>
      </c>
      <c r="D42" s="27">
        <f t="shared" si="1"/>
        <v>-862932494</v>
      </c>
      <c r="E42" s="28">
        <f t="shared" si="0"/>
        <v>-57.961921461000955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[7]SCF!C41</f>
        <v>882956922</v>
      </c>
      <c r="C45" s="18">
        <v>437611039.24000001</v>
      </c>
      <c r="D45" s="18">
        <f>C45-B45</f>
        <v>-445345882.75999999</v>
      </c>
      <c r="E45" s="19">
        <f>IFERROR(+D45/B45*100,0)</f>
        <v>-50.438007977924883</v>
      </c>
    </row>
    <row r="46" spans="1:5" ht="15" customHeight="1" x14ac:dyDescent="0.3">
      <c r="A46" s="14" t="s">
        <v>39</v>
      </c>
      <c r="B46" s="15">
        <f>[7]SCF!C42</f>
        <v>113010817</v>
      </c>
      <c r="C46" s="15">
        <v>48774268.760000005</v>
      </c>
      <c r="D46" s="15">
        <f t="shared" ref="D46:D61" si="6">+B46-C46</f>
        <v>64236548.239999995</v>
      </c>
      <c r="E46" s="16">
        <f t="shared" ref="E46" si="7">+D46/B46*100</f>
        <v>56.841061718897222</v>
      </c>
    </row>
    <row r="47" spans="1:5" ht="15" customHeight="1" x14ac:dyDescent="0.3">
      <c r="A47" s="17" t="s">
        <v>40</v>
      </c>
      <c r="B47" s="18">
        <f>[7]SCF!C43</f>
        <v>57678426</v>
      </c>
      <c r="C47" s="18">
        <v>25399915.25</v>
      </c>
      <c r="D47" s="18">
        <f t="shared" si="6"/>
        <v>32278510.75</v>
      </c>
      <c r="E47" s="19">
        <f t="shared" ref="E47:E61" si="8">IFERROR(+D47/B47*100,0)</f>
        <v>55.962884198677685</v>
      </c>
    </row>
    <row r="48" spans="1:5" ht="15" customHeight="1" x14ac:dyDescent="0.3">
      <c r="A48" s="17" t="s">
        <v>41</v>
      </c>
      <c r="B48" s="18">
        <f>[7]SCF!C44</f>
        <v>9564885</v>
      </c>
      <c r="C48" s="18">
        <v>5126862.3000000007</v>
      </c>
      <c r="D48" s="18">
        <f t="shared" si="6"/>
        <v>4438022.6999999993</v>
      </c>
      <c r="E48" s="19">
        <f t="shared" si="8"/>
        <v>46.399122414958462</v>
      </c>
    </row>
    <row r="49" spans="1:5" ht="15" customHeight="1" x14ac:dyDescent="0.3">
      <c r="A49" s="17" t="s">
        <v>42</v>
      </c>
      <c r="B49" s="18">
        <f>[7]SCF!C45</f>
        <v>15084216</v>
      </c>
      <c r="C49" s="18">
        <v>7157724.3300000001</v>
      </c>
      <c r="D49" s="18">
        <f t="shared" si="6"/>
        <v>7926491.6699999999</v>
      </c>
      <c r="E49" s="19">
        <f t="shared" si="8"/>
        <v>52.548250900146222</v>
      </c>
    </row>
    <row r="50" spans="1:5" ht="15" customHeight="1" x14ac:dyDescent="0.3">
      <c r="A50" s="17" t="s">
        <v>43</v>
      </c>
      <c r="B50" s="18">
        <f>[7]SCF!C46</f>
        <v>2104704</v>
      </c>
      <c r="C50" s="18">
        <v>1052963.3</v>
      </c>
      <c r="D50" s="18">
        <f t="shared" si="6"/>
        <v>1051740.7</v>
      </c>
      <c r="E50" s="19">
        <f t="shared" si="8"/>
        <v>49.970955535790303</v>
      </c>
    </row>
    <row r="51" spans="1:5" ht="15" customHeight="1" x14ac:dyDescent="0.3">
      <c r="A51" s="17" t="s">
        <v>44</v>
      </c>
      <c r="B51" s="18">
        <f>[7]SCF!C47</f>
        <v>4056863</v>
      </c>
      <c r="C51" s="18">
        <v>1010682.1499999999</v>
      </c>
      <c r="D51" s="18">
        <f t="shared" si="6"/>
        <v>3046180.85</v>
      </c>
      <c r="E51" s="19">
        <f t="shared" si="8"/>
        <v>75.087101782830729</v>
      </c>
    </row>
    <row r="52" spans="1:5" x14ac:dyDescent="0.3">
      <c r="A52" s="17" t="s">
        <v>45</v>
      </c>
      <c r="B52" s="18">
        <f>[7]SCF!C48</f>
        <v>934644</v>
      </c>
      <c r="C52" s="18">
        <v>1499997.1700000002</v>
      </c>
      <c r="D52" s="18">
        <f t="shared" si="6"/>
        <v>-565353.17000000016</v>
      </c>
      <c r="E52" s="19">
        <f t="shared" si="8"/>
        <v>-60.488610636777231</v>
      </c>
    </row>
    <row r="53" spans="1:5" ht="15" customHeight="1" x14ac:dyDescent="0.3">
      <c r="A53" s="17" t="s">
        <v>46</v>
      </c>
      <c r="B53" s="18">
        <f>[7]SCF!C49</f>
        <v>6299496</v>
      </c>
      <c r="C53" s="18">
        <v>3767406.52</v>
      </c>
      <c r="D53" s="18">
        <f t="shared" si="6"/>
        <v>2532089.48</v>
      </c>
      <c r="E53" s="19">
        <f t="shared" si="8"/>
        <v>40.195112116905861</v>
      </c>
    </row>
    <row r="54" spans="1:5" ht="15" customHeight="1" x14ac:dyDescent="0.3">
      <c r="A54" s="17" t="s">
        <v>47</v>
      </c>
      <c r="B54" s="18">
        <f>[7]SCF!C50</f>
        <v>3410400</v>
      </c>
      <c r="C54" s="18">
        <v>537630.46</v>
      </c>
      <c r="D54" s="18">
        <f t="shared" si="6"/>
        <v>2872769.54</v>
      </c>
      <c r="E54" s="19">
        <f t="shared" si="8"/>
        <v>84.235560051606853</v>
      </c>
    </row>
    <row r="55" spans="1:5" ht="15" customHeight="1" x14ac:dyDescent="0.3">
      <c r="A55" s="17" t="s">
        <v>48</v>
      </c>
      <c r="B55" s="18">
        <f>[7]SCF!C51</f>
        <v>399360</v>
      </c>
      <c r="C55" s="18">
        <v>0</v>
      </c>
      <c r="D55" s="18">
        <f t="shared" si="6"/>
        <v>399360</v>
      </c>
      <c r="E55" s="19">
        <f t="shared" si="8"/>
        <v>100</v>
      </c>
    </row>
    <row r="56" spans="1:5" ht="15" customHeight="1" x14ac:dyDescent="0.3">
      <c r="A56" s="17" t="s">
        <v>49</v>
      </c>
      <c r="B56" s="18">
        <f>[7]SCF!C52</f>
        <v>656000</v>
      </c>
      <c r="C56" s="18">
        <v>295917.25</v>
      </c>
      <c r="D56" s="18">
        <f t="shared" si="6"/>
        <v>360082.75</v>
      </c>
      <c r="E56" s="19">
        <f t="shared" si="8"/>
        <v>54.890663109756098</v>
      </c>
    </row>
    <row r="57" spans="1:5" ht="15" customHeight="1" x14ac:dyDescent="0.3">
      <c r="A57" s="17" t="s">
        <v>50</v>
      </c>
      <c r="B57" s="18">
        <f>[7]SCF!C53</f>
        <v>4092375</v>
      </c>
      <c r="C57" s="18">
        <v>2401406.81</v>
      </c>
      <c r="D57" s="18">
        <f t="shared" si="6"/>
        <v>1690968.19</v>
      </c>
      <c r="E57" s="19">
        <f t="shared" si="8"/>
        <v>41.319971654601545</v>
      </c>
    </row>
    <row r="58" spans="1:5" ht="15" customHeight="1" x14ac:dyDescent="0.3">
      <c r="A58" s="17" t="s">
        <v>51</v>
      </c>
      <c r="B58" s="18">
        <f>[7]SCF!C54</f>
        <v>2060350</v>
      </c>
      <c r="C58" s="18">
        <v>0</v>
      </c>
      <c r="D58" s="18">
        <f t="shared" si="6"/>
        <v>2060350</v>
      </c>
      <c r="E58" s="19">
        <f t="shared" si="8"/>
        <v>100</v>
      </c>
    </row>
    <row r="59" spans="1:5" ht="15" customHeight="1" x14ac:dyDescent="0.3">
      <c r="A59" s="17" t="s">
        <v>52</v>
      </c>
      <c r="B59" s="18">
        <f>[7]SCF!C55</f>
        <v>242453</v>
      </c>
      <c r="C59" s="18">
        <v>57205</v>
      </c>
      <c r="D59" s="18">
        <f t="shared" si="6"/>
        <v>185248</v>
      </c>
      <c r="E59" s="19">
        <f t="shared" si="8"/>
        <v>76.405736369523169</v>
      </c>
    </row>
    <row r="60" spans="1:5" ht="15" customHeight="1" x14ac:dyDescent="0.3">
      <c r="A60" s="17" t="s">
        <v>53</v>
      </c>
      <c r="B60" s="18">
        <f>[7]SCF!C56</f>
        <v>4338000</v>
      </c>
      <c r="C60" s="18">
        <v>48000</v>
      </c>
      <c r="D60" s="18">
        <f t="shared" si="6"/>
        <v>4290000</v>
      </c>
      <c r="E60" s="19">
        <f t="shared" si="8"/>
        <v>98.893499308437072</v>
      </c>
    </row>
    <row r="61" spans="1:5" ht="15" customHeight="1" x14ac:dyDescent="0.3">
      <c r="A61" s="17" t="s">
        <v>54</v>
      </c>
      <c r="B61" s="18">
        <f>[7]SCF!C57</f>
        <v>2088645</v>
      </c>
      <c r="C61" s="18">
        <v>418558.22</v>
      </c>
      <c r="D61" s="18">
        <f t="shared" si="6"/>
        <v>1670086.78</v>
      </c>
      <c r="E61" s="19">
        <f t="shared" si="8"/>
        <v>79.960298662530022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[7]SCF!C60</f>
        <v>12737956</v>
      </c>
      <c r="C63" s="18">
        <v>6368978</v>
      </c>
      <c r="D63" s="18">
        <f t="shared" ref="D63:D67" si="9">C63-B63</f>
        <v>-6368978</v>
      </c>
      <c r="E63" s="19">
        <f t="shared" ref="E63:E67" si="10">IFERROR(+D63/B63*100,0)</f>
        <v>-50</v>
      </c>
    </row>
    <row r="64" spans="1:5" x14ac:dyDescent="0.3">
      <c r="A64" s="24" t="s">
        <v>57</v>
      </c>
      <c r="B64" s="18">
        <f>[7]SCF!C61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[7]SCF!C62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[7]SCF!C63</f>
        <v>91749281</v>
      </c>
      <c r="C66" s="18">
        <v>34932058.210000001</v>
      </c>
      <c r="D66" s="18">
        <f t="shared" si="9"/>
        <v>-56817222.789999999</v>
      </c>
      <c r="E66" s="19">
        <f t="shared" si="10"/>
        <v>-61.926613670138728</v>
      </c>
    </row>
    <row r="67" spans="1:5" ht="15" customHeight="1" x14ac:dyDescent="0.3">
      <c r="A67" s="24" t="s">
        <v>60</v>
      </c>
      <c r="B67" s="18">
        <f>[7]SCF!C64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104487237</v>
      </c>
      <c r="C68" s="31">
        <v>41301036.210000001</v>
      </c>
      <c r="D68" s="31">
        <f t="shared" ref="D68" si="11">+C68-B68</f>
        <v>-63186200.789999999</v>
      </c>
      <c r="E68" s="32">
        <f t="shared" ref="E68" si="12">+D68/B68*100</f>
        <v>-60.472649678735401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[7]SCF!C67</f>
        <v>31616086.77</v>
      </c>
      <c r="C70" s="15">
        <v>13480547.609999999</v>
      </c>
      <c r="D70" s="15">
        <f t="shared" ref="D70:D82" si="13">+C70-B70</f>
        <v>-18135539.16</v>
      </c>
      <c r="E70" s="16">
        <f t="shared" ref="E70:E82" si="14">+D70/B70*100</f>
        <v>-57.361745278383168</v>
      </c>
    </row>
    <row r="71" spans="1:5" ht="15" customHeight="1" x14ac:dyDescent="0.3">
      <c r="A71" s="17" t="s">
        <v>14</v>
      </c>
      <c r="B71" s="18">
        <f>[7]SCF!C68</f>
        <v>25200062</v>
      </c>
      <c r="C71" s="18">
        <v>10782443.83</v>
      </c>
      <c r="D71" s="18">
        <f t="shared" si="13"/>
        <v>-14417618.17</v>
      </c>
      <c r="E71" s="19">
        <f t="shared" ref="E71:E81" si="15">IFERROR(+D71/B71*100,0)</f>
        <v>-57.212629754641078</v>
      </c>
    </row>
    <row r="72" spans="1:5" ht="15" customHeight="1" x14ac:dyDescent="0.3">
      <c r="A72" s="17" t="s">
        <v>15</v>
      </c>
      <c r="B72" s="18">
        <f>[7]SCF!C69</f>
        <v>343965.6</v>
      </c>
      <c r="C72" s="18">
        <v>102926.12</v>
      </c>
      <c r="D72" s="18">
        <f t="shared" si="13"/>
        <v>-241039.47999999998</v>
      </c>
      <c r="E72" s="19">
        <f t="shared" si="15"/>
        <v>-70.076623941463907</v>
      </c>
    </row>
    <row r="73" spans="1:5" ht="15" customHeight="1" x14ac:dyDescent="0.3">
      <c r="A73" s="17" t="s">
        <v>16</v>
      </c>
      <c r="B73" s="18">
        <f>[7]SCF!C70</f>
        <v>266.10000000000002</v>
      </c>
      <c r="C73" s="18">
        <v>128.21</v>
      </c>
      <c r="D73" s="18">
        <f t="shared" si="13"/>
        <v>-137.89000000000001</v>
      </c>
      <c r="E73" s="19">
        <f t="shared" si="15"/>
        <v>-51.818865088312663</v>
      </c>
    </row>
    <row r="74" spans="1:5" ht="15" customHeight="1" x14ac:dyDescent="0.3">
      <c r="A74" s="17" t="s">
        <v>64</v>
      </c>
      <c r="B74" s="18">
        <f>[7]SCF!C71</f>
        <v>6876.4</v>
      </c>
      <c r="C74" s="18">
        <v>5669.3700000000008</v>
      </c>
      <c r="D74" s="18">
        <f t="shared" si="13"/>
        <v>-1207.0299999999988</v>
      </c>
      <c r="E74" s="19">
        <f t="shared" si="15"/>
        <v>-17.553225524983986</v>
      </c>
    </row>
    <row r="75" spans="1:5" ht="15" customHeight="1" x14ac:dyDescent="0.3">
      <c r="A75" s="17" t="s">
        <v>18</v>
      </c>
      <c r="B75" s="18">
        <f>[7]SCF!C72</f>
        <v>6064916.6699999999</v>
      </c>
      <c r="C75" s="18">
        <v>2589380.08</v>
      </c>
      <c r="D75" s="18">
        <f t="shared" si="13"/>
        <v>-3475536.59</v>
      </c>
      <c r="E75" s="19">
        <f t="shared" si="15"/>
        <v>-57.305595098967778</v>
      </c>
    </row>
    <row r="76" spans="1:5" ht="15" customHeight="1" x14ac:dyDescent="0.3">
      <c r="A76" s="17" t="s">
        <v>19</v>
      </c>
      <c r="B76" s="18">
        <f>[7]SCF!C73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[7]SCF!C74</f>
        <v>0</v>
      </c>
      <c r="C77" s="18">
        <v>0</v>
      </c>
      <c r="D77" s="18">
        <f t="shared" ref="D77:D81" si="16">C77-B77</f>
        <v>0</v>
      </c>
      <c r="E77" s="19">
        <f t="shared" si="15"/>
        <v>0</v>
      </c>
    </row>
    <row r="78" spans="1:5" x14ac:dyDescent="0.3">
      <c r="A78" s="24" t="s">
        <v>66</v>
      </c>
      <c r="B78" s="18">
        <f>[7]SCF!C75</f>
        <v>91124791.540000007</v>
      </c>
      <c r="C78" s="18">
        <v>49489562.960000001</v>
      </c>
      <c r="D78" s="18">
        <f t="shared" si="16"/>
        <v>-41635228.580000006</v>
      </c>
      <c r="E78" s="19">
        <f t="shared" si="15"/>
        <v>-45.690341647282523</v>
      </c>
    </row>
    <row r="79" spans="1:5" ht="15" customHeight="1" x14ac:dyDescent="0.3">
      <c r="A79" s="24" t="s">
        <v>67</v>
      </c>
      <c r="B79" s="18">
        <f>[7]SCF!C76</f>
        <v>26082864.02</v>
      </c>
      <c r="C79" s="18">
        <v>6643857.2800000003</v>
      </c>
      <c r="D79" s="18">
        <f t="shared" si="16"/>
        <v>-19439006.739999998</v>
      </c>
      <c r="E79" s="19">
        <f t="shared" si="15"/>
        <v>-74.527884380696932</v>
      </c>
    </row>
    <row r="80" spans="1:5" x14ac:dyDescent="0.3">
      <c r="A80" s="24" t="s">
        <v>68</v>
      </c>
      <c r="B80" s="18">
        <f>[7]SCF!C77</f>
        <v>0</v>
      </c>
      <c r="C80" s="18">
        <v>1544358.82</v>
      </c>
      <c r="D80" s="18">
        <f t="shared" si="16"/>
        <v>1544358.82</v>
      </c>
      <c r="E80" s="19">
        <f t="shared" si="15"/>
        <v>0</v>
      </c>
    </row>
    <row r="81" spans="1:5" x14ac:dyDescent="0.3">
      <c r="A81" s="24" t="s">
        <v>69</v>
      </c>
      <c r="B81" s="18">
        <f>[7]SCF!C78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148823742.33000001</v>
      </c>
      <c r="C82" s="31">
        <v>71158326.669999987</v>
      </c>
      <c r="D82" s="31">
        <f t="shared" si="13"/>
        <v>-77665415.660000026</v>
      </c>
      <c r="E82" s="32">
        <f t="shared" si="14"/>
        <v>-52.186173015180373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[7]SCF!C81</f>
        <v>0</v>
      </c>
      <c r="C84" s="18">
        <v>3252844.93</v>
      </c>
      <c r="D84" s="18">
        <f t="shared" ref="D84:D88" si="17">+C84-B84</f>
        <v>3252844.93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[7]SCF!C82</f>
        <v>148482354</v>
      </c>
      <c r="C85" s="18">
        <v>12721173.609999999</v>
      </c>
      <c r="D85" s="18">
        <f t="shared" si="17"/>
        <v>-135761180.38999999</v>
      </c>
      <c r="E85" s="19">
        <f t="shared" si="18"/>
        <v>-91.43253506743298</v>
      </c>
    </row>
    <row r="86" spans="1:5" ht="15" customHeight="1" x14ac:dyDescent="0.3">
      <c r="A86" s="24" t="s">
        <v>74</v>
      </c>
      <c r="B86" s="18">
        <f>[7]SCF!C83</f>
        <v>13557824</v>
      </c>
      <c r="C86" s="18">
        <v>0</v>
      </c>
      <c r="D86" s="18">
        <f t="shared" si="17"/>
        <v>-13557824</v>
      </c>
      <c r="E86" s="19">
        <f t="shared" si="18"/>
        <v>-100</v>
      </c>
    </row>
    <row r="87" spans="1:5" ht="15" customHeight="1" x14ac:dyDescent="0.3">
      <c r="A87" s="30" t="s">
        <v>75</v>
      </c>
      <c r="B87" s="33">
        <f>+B84+B85+B86</f>
        <v>162040178</v>
      </c>
      <c r="C87" s="31">
        <v>15974018.539999999</v>
      </c>
      <c r="D87" s="31">
        <f t="shared" si="17"/>
        <v>-146066159.46000001</v>
      </c>
      <c r="E87" s="32">
        <f>+D87/B87*100</f>
        <v>-90.141939649066543</v>
      </c>
    </row>
    <row r="88" spans="1:5" ht="18" customHeight="1" x14ac:dyDescent="0.3">
      <c r="A88" s="25" t="s">
        <v>76</v>
      </c>
      <c r="B88" s="27">
        <f>+B45+B46+B68+B82+B87</f>
        <v>1411318896.3299999</v>
      </c>
      <c r="C88" s="27">
        <v>614818689.41999996</v>
      </c>
      <c r="D88" s="27">
        <f t="shared" si="17"/>
        <v>-796500206.90999997</v>
      </c>
      <c r="E88" s="28">
        <f>+D88/B88*100</f>
        <v>-56.436586301028257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[7]SCF!C88</f>
        <v>30905254</v>
      </c>
      <c r="C91" s="18">
        <v>0</v>
      </c>
      <c r="D91" s="18">
        <f t="shared" ref="D91:D98" si="19">+C91-B91</f>
        <v>-30905254</v>
      </c>
      <c r="E91" s="19">
        <f>IFERROR(+D91/B91*100,0)</f>
        <v>-100</v>
      </c>
    </row>
    <row r="92" spans="1:5" ht="15" customHeight="1" x14ac:dyDescent="0.3">
      <c r="A92" s="24" t="s">
        <v>79</v>
      </c>
      <c r="B92" s="18">
        <f>[7]SCF!C89</f>
        <v>3000000</v>
      </c>
      <c r="C92" s="18">
        <v>0</v>
      </c>
      <c r="D92" s="18">
        <f t="shared" si="19"/>
        <v>-3000000</v>
      </c>
      <c r="E92" s="19">
        <f t="shared" ref="E92:E97" si="20">IFERROR(+D92/B92*100,0)</f>
        <v>-100</v>
      </c>
    </row>
    <row r="93" spans="1:5" ht="15" customHeight="1" x14ac:dyDescent="0.3">
      <c r="A93" s="24" t="s">
        <v>80</v>
      </c>
      <c r="B93" s="18">
        <f>[7]SCF!C90</f>
        <v>10000000</v>
      </c>
      <c r="C93" s="18">
        <v>4167721.9299999997</v>
      </c>
      <c r="D93" s="18">
        <f t="shared" si="19"/>
        <v>-5832278.0700000003</v>
      </c>
      <c r="E93" s="19">
        <f t="shared" si="20"/>
        <v>-58.322780699999996</v>
      </c>
    </row>
    <row r="94" spans="1:5" ht="15" customHeight="1" x14ac:dyDescent="0.3">
      <c r="A94" s="24" t="s">
        <v>81</v>
      </c>
      <c r="B94" s="18">
        <f>[7]SCF!C91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[7]SCF!C92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[7]SCF!C93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[7]SCF!C94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43905254</v>
      </c>
      <c r="C98" s="31">
        <v>4167721.9299999997</v>
      </c>
      <c r="D98" s="31">
        <f t="shared" si="19"/>
        <v>-39737532.07</v>
      </c>
      <c r="E98" s="32">
        <f t="shared" ref="E98" si="21">+D98/B98*100</f>
        <v>-90.50746425473362</v>
      </c>
    </row>
    <row r="99" spans="1:5" ht="15" customHeight="1" x14ac:dyDescent="0.3">
      <c r="A99" s="34" t="s">
        <v>86</v>
      </c>
      <c r="B99" s="35">
        <f>+B42-B88-B98</f>
        <v>33567926</v>
      </c>
      <c r="C99" s="36">
        <v>6873170.9799999669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[7]SCF!$C$97</f>
        <v>-18912192</v>
      </c>
      <c r="C100" s="18">
        <v>80116923.040000007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14655734</v>
      </c>
      <c r="C101" s="36">
        <v>86990094.019999981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SORECO 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+[8]SCF!$C$2</f>
        <v>SORECO 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[8]SCF!C12</f>
        <v>1105802451</v>
      </c>
      <c r="C16" s="15">
        <v>516576206.44</v>
      </c>
      <c r="D16" s="15">
        <f>+C16-B16</f>
        <v>-589226244.55999994</v>
      </c>
      <c r="E16" s="16">
        <f t="shared" ref="E16:E42" si="0">+D16/B16*100</f>
        <v>-53.284946513470878</v>
      </c>
    </row>
    <row r="17" spans="1:5" ht="15" customHeight="1" x14ac:dyDescent="0.3">
      <c r="A17" s="17" t="s">
        <v>11</v>
      </c>
      <c r="B17" s="18">
        <f>[8]SCF!C13</f>
        <v>1001788192</v>
      </c>
      <c r="C17" s="18">
        <v>480914178</v>
      </c>
      <c r="D17" s="18">
        <f t="shared" ref="D17:D42" si="1">+C17-B17</f>
        <v>-520874014</v>
      </c>
      <c r="E17" s="19">
        <f t="shared" ref="E17:E18" si="2">IFERROR(+D17/B17*100,0)</f>
        <v>-51.994425384482867</v>
      </c>
    </row>
    <row r="18" spans="1:5" ht="15" customHeight="1" x14ac:dyDescent="0.3">
      <c r="A18" s="17" t="s">
        <v>12</v>
      </c>
      <c r="B18" s="18">
        <f>[8]SCF!C14</f>
        <v>52251992</v>
      </c>
      <c r="C18" s="18">
        <v>15605462</v>
      </c>
      <c r="D18" s="18">
        <f t="shared" si="1"/>
        <v>-36646530</v>
      </c>
      <c r="E18" s="19">
        <f t="shared" si="2"/>
        <v>-70.134225696122741</v>
      </c>
    </row>
    <row r="19" spans="1:5" ht="15" customHeight="1" x14ac:dyDescent="0.3">
      <c r="A19" s="20" t="s">
        <v>13</v>
      </c>
      <c r="B19" s="15">
        <f>[8]SCF!C15</f>
        <v>19762267</v>
      </c>
      <c r="C19" s="21">
        <v>9333910.75</v>
      </c>
      <c r="D19" s="21">
        <f t="shared" si="1"/>
        <v>-10428356.25</v>
      </c>
      <c r="E19" s="22">
        <f t="shared" si="0"/>
        <v>-52.769028219282731</v>
      </c>
    </row>
    <row r="20" spans="1:5" ht="15" customHeight="1" x14ac:dyDescent="0.3">
      <c r="A20" s="23" t="s">
        <v>14</v>
      </c>
      <c r="B20" s="18">
        <f>[8]SCF!C16</f>
        <v>19762267</v>
      </c>
      <c r="C20" s="18">
        <v>6018158.7899999991</v>
      </c>
      <c r="D20" s="18">
        <f t="shared" si="1"/>
        <v>-13744108.210000001</v>
      </c>
      <c r="E20" s="19">
        <f t="shared" ref="E20:E28" si="3">IFERROR(+D20/B20*100,0)</f>
        <v>-69.547224566898123</v>
      </c>
    </row>
    <row r="21" spans="1:5" ht="15" customHeight="1" x14ac:dyDescent="0.3">
      <c r="A21" s="23" t="s">
        <v>15</v>
      </c>
      <c r="B21" s="18">
        <f>[8]SCF!C17</f>
        <v>0</v>
      </c>
      <c r="C21" s="18">
        <v>262399.70999999996</v>
      </c>
      <c r="D21" s="18">
        <f t="shared" si="1"/>
        <v>262399.70999999996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[8]SCF!C18</f>
        <v>0</v>
      </c>
      <c r="C22" s="18">
        <v>20.329999999999998</v>
      </c>
      <c r="D22" s="18">
        <f t="shared" si="1"/>
        <v>20.329999999999998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[8]SCF!C19</f>
        <v>0</v>
      </c>
      <c r="C23" s="18">
        <v>736.08999999999992</v>
      </c>
      <c r="D23" s="18">
        <f t="shared" si="1"/>
        <v>736.08999999999992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[8]SCF!C20</f>
        <v>0</v>
      </c>
      <c r="C24" s="18">
        <v>1386544.82</v>
      </c>
      <c r="D24" s="18">
        <f t="shared" si="1"/>
        <v>1386544.82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[8]SCF!C21</f>
        <v>0</v>
      </c>
      <c r="C25" s="18">
        <v>1666051.01</v>
      </c>
      <c r="D25" s="18">
        <f t="shared" si="1"/>
        <v>1666051.01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[8]SCF!C22</f>
        <v>0</v>
      </c>
      <c r="C26" s="18">
        <v>80086.200000000012</v>
      </c>
      <c r="D26" s="18">
        <f t="shared" si="1"/>
        <v>80086.200000000012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[8]SCF!C23</f>
        <v>32000000</v>
      </c>
      <c r="C27" s="18">
        <v>10642569.49</v>
      </c>
      <c r="D27" s="18">
        <f t="shared" si="1"/>
        <v>-21357430.509999998</v>
      </c>
      <c r="E27" s="19">
        <f t="shared" si="3"/>
        <v>-66.741970343749983</v>
      </c>
    </row>
    <row r="28" spans="1:5" ht="15" customHeight="1" x14ac:dyDescent="0.3">
      <c r="A28" s="17" t="s">
        <v>22</v>
      </c>
      <c r="B28" s="18">
        <f>[8]SCF!C24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[8]SCF!C25</f>
        <v>35300000</v>
      </c>
      <c r="C29" s="15">
        <v>21793421.510000002</v>
      </c>
      <c r="D29" s="15">
        <f t="shared" si="1"/>
        <v>-13506578.489999998</v>
      </c>
      <c r="E29" s="16">
        <f t="shared" si="0"/>
        <v>-38.262262011331437</v>
      </c>
    </row>
    <row r="30" spans="1:5" ht="15" customHeight="1" x14ac:dyDescent="0.3">
      <c r="A30" s="17" t="s">
        <v>24</v>
      </c>
      <c r="B30" s="18">
        <f>[8]SCF!C26</f>
        <v>32000000</v>
      </c>
      <c r="C30" s="18">
        <v>21401121.850000001</v>
      </c>
      <c r="D30" s="18">
        <f t="shared" si="1"/>
        <v>-10598878.149999999</v>
      </c>
      <c r="E30" s="19">
        <f t="shared" ref="E30:E32" si="4">IFERROR(+D30/B30*100,0)</f>
        <v>-33.121494218749994</v>
      </c>
    </row>
    <row r="31" spans="1:5" ht="15" customHeight="1" x14ac:dyDescent="0.3">
      <c r="A31" s="17" t="s">
        <v>25</v>
      </c>
      <c r="B31" s="18">
        <f>[8]SCF!C27</f>
        <v>1800000</v>
      </c>
      <c r="C31" s="18">
        <v>174825.75</v>
      </c>
      <c r="D31" s="18">
        <f t="shared" si="1"/>
        <v>-1625174.25</v>
      </c>
      <c r="E31" s="19">
        <f t="shared" si="4"/>
        <v>-90.287458333333333</v>
      </c>
    </row>
    <row r="32" spans="1:5" x14ac:dyDescent="0.3">
      <c r="A32" s="17" t="s">
        <v>26</v>
      </c>
      <c r="B32" s="18">
        <f>[8]SCF!C28</f>
        <v>1500000</v>
      </c>
      <c r="C32" s="18">
        <v>217473.91</v>
      </c>
      <c r="D32" s="18">
        <f t="shared" si="1"/>
        <v>-1282526.0900000001</v>
      </c>
      <c r="E32" s="19">
        <f t="shared" si="4"/>
        <v>-85.501739333333333</v>
      </c>
    </row>
    <row r="33" spans="1:5" x14ac:dyDescent="0.3">
      <c r="A33" s="14" t="s">
        <v>27</v>
      </c>
      <c r="B33" s="15">
        <f>[8]SCF!C29</f>
        <v>207054800</v>
      </c>
      <c r="C33" s="15">
        <v>0</v>
      </c>
      <c r="D33" s="15">
        <f t="shared" si="1"/>
        <v>-207054800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[8]SCF!C30</f>
        <v>207054800</v>
      </c>
      <c r="C34" s="18">
        <v>0</v>
      </c>
      <c r="D34" s="18">
        <f t="shared" si="1"/>
        <v>-207054800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[8]SCF!C31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[8]SCF!C32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[8]SCF!C33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[8]SCF!C34</f>
        <v>9681220</v>
      </c>
      <c r="C38" s="18">
        <v>0</v>
      </c>
      <c r="D38" s="18">
        <f t="shared" si="1"/>
        <v>-9681220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[8]SCF!C35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[8]SCF!C36</f>
        <v>0</v>
      </c>
      <c r="C40" s="18">
        <v>4026371.209999999</v>
      </c>
      <c r="D40" s="18">
        <f t="shared" si="1"/>
        <v>4026371.209999999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[8]SCF!C37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[8]SCF!C38</f>
        <v>1357838471</v>
      </c>
      <c r="C42" s="27">
        <v>542395999.16000009</v>
      </c>
      <c r="D42" s="27">
        <f t="shared" si="1"/>
        <v>-815442471.83999991</v>
      </c>
      <c r="E42" s="28">
        <f t="shared" si="0"/>
        <v>-60.054453401917193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[8]SCF!C41</f>
        <v>853204905</v>
      </c>
      <c r="C45" s="18">
        <v>376758767.49000001</v>
      </c>
      <c r="D45" s="18">
        <f>C45-B45</f>
        <v>-476446137.50999999</v>
      </c>
      <c r="E45" s="19">
        <f>IFERROR(+D45/B45*100,0)</f>
        <v>-55.841936059896426</v>
      </c>
    </row>
    <row r="46" spans="1:5" ht="15" customHeight="1" x14ac:dyDescent="0.3">
      <c r="A46" s="14" t="s">
        <v>39</v>
      </c>
      <c r="B46" s="15">
        <f>[8]SCF!C42</f>
        <v>106357742</v>
      </c>
      <c r="C46" s="15">
        <v>56685818.340000004</v>
      </c>
      <c r="D46" s="15">
        <f t="shared" ref="D46:D61" si="6">+B46-C46</f>
        <v>49671923.659999996</v>
      </c>
      <c r="E46" s="16">
        <f t="shared" ref="E46" si="7">+D46/B46*100</f>
        <v>46.702687294734027</v>
      </c>
    </row>
    <row r="47" spans="1:5" ht="15" customHeight="1" x14ac:dyDescent="0.3">
      <c r="A47" s="17" t="s">
        <v>40</v>
      </c>
      <c r="B47" s="18">
        <f>[8]SCF!C43</f>
        <v>47777452</v>
      </c>
      <c r="C47" s="18">
        <v>24142147.25</v>
      </c>
      <c r="D47" s="18">
        <f t="shared" si="6"/>
        <v>23635304.75</v>
      </c>
      <c r="E47" s="19">
        <f t="shared" ref="E47:E61" si="8">IFERROR(+D47/B47*100,0)</f>
        <v>49.469579813507011</v>
      </c>
    </row>
    <row r="48" spans="1:5" ht="15" customHeight="1" x14ac:dyDescent="0.3">
      <c r="A48" s="17" t="s">
        <v>41</v>
      </c>
      <c r="B48" s="18">
        <f>[8]SCF!C44</f>
        <v>4810221</v>
      </c>
      <c r="C48" s="18">
        <v>2368490.46</v>
      </c>
      <c r="D48" s="18">
        <f t="shared" si="6"/>
        <v>2441730.54</v>
      </c>
      <c r="E48" s="19">
        <f t="shared" si="8"/>
        <v>50.761296414447486</v>
      </c>
    </row>
    <row r="49" spans="1:5" ht="15" customHeight="1" x14ac:dyDescent="0.3">
      <c r="A49" s="17" t="s">
        <v>42</v>
      </c>
      <c r="B49" s="18">
        <f>[8]SCF!C45</f>
        <v>12368572</v>
      </c>
      <c r="C49" s="18">
        <v>6722908</v>
      </c>
      <c r="D49" s="18">
        <f t="shared" si="6"/>
        <v>5645664</v>
      </c>
      <c r="E49" s="19">
        <f t="shared" si="8"/>
        <v>45.645236976427029</v>
      </c>
    </row>
    <row r="50" spans="1:5" ht="15" customHeight="1" x14ac:dyDescent="0.3">
      <c r="A50" s="17" t="s">
        <v>43</v>
      </c>
      <c r="B50" s="18">
        <f>[8]SCF!C46</f>
        <v>1400000</v>
      </c>
      <c r="C50" s="18">
        <v>567170</v>
      </c>
      <c r="D50" s="18">
        <f t="shared" si="6"/>
        <v>832830</v>
      </c>
      <c r="E50" s="19">
        <f t="shared" si="8"/>
        <v>59.487857142857145</v>
      </c>
    </row>
    <row r="51" spans="1:5" ht="15" customHeight="1" x14ac:dyDescent="0.3">
      <c r="A51" s="17" t="s">
        <v>44</v>
      </c>
      <c r="B51" s="18">
        <f>[8]SCF!C47</f>
        <v>3296409</v>
      </c>
      <c r="C51" s="18">
        <v>1215700</v>
      </c>
      <c r="D51" s="18">
        <f t="shared" si="6"/>
        <v>2080709</v>
      </c>
      <c r="E51" s="19">
        <f t="shared" si="8"/>
        <v>63.120474431419161</v>
      </c>
    </row>
    <row r="52" spans="1:5" x14ac:dyDescent="0.3">
      <c r="A52" s="17" t="s">
        <v>45</v>
      </c>
      <c r="B52" s="18">
        <f>[8]SCF!C48</f>
        <v>1285041</v>
      </c>
      <c r="C52" s="18">
        <v>182752</v>
      </c>
      <c r="D52" s="18">
        <f t="shared" si="6"/>
        <v>1102289</v>
      </c>
      <c r="E52" s="19">
        <f t="shared" si="8"/>
        <v>85.778508234367621</v>
      </c>
    </row>
    <row r="53" spans="1:5" ht="15" customHeight="1" x14ac:dyDescent="0.3">
      <c r="A53" s="17" t="s">
        <v>46</v>
      </c>
      <c r="B53" s="18">
        <f>[8]SCF!C49</f>
        <v>8657525</v>
      </c>
      <c r="C53" s="18">
        <v>5102759</v>
      </c>
      <c r="D53" s="18">
        <f t="shared" si="6"/>
        <v>3554766</v>
      </c>
      <c r="E53" s="19">
        <f t="shared" si="8"/>
        <v>41.059841005368163</v>
      </c>
    </row>
    <row r="54" spans="1:5" ht="15" customHeight="1" x14ac:dyDescent="0.3">
      <c r="A54" s="17" t="s">
        <v>47</v>
      </c>
      <c r="B54" s="18">
        <f>[8]SCF!C50</f>
        <v>2202000</v>
      </c>
      <c r="C54" s="18">
        <v>1349056</v>
      </c>
      <c r="D54" s="18">
        <f t="shared" si="6"/>
        <v>852944</v>
      </c>
      <c r="E54" s="19">
        <f t="shared" si="8"/>
        <v>38.734968210717533</v>
      </c>
    </row>
    <row r="55" spans="1:5" ht="15" customHeight="1" x14ac:dyDescent="0.3">
      <c r="A55" s="17" t="s">
        <v>48</v>
      </c>
      <c r="B55" s="18">
        <f>[8]SCF!C51</f>
        <v>2841600</v>
      </c>
      <c r="C55" s="18">
        <v>1079034</v>
      </c>
      <c r="D55" s="18">
        <f t="shared" si="6"/>
        <v>1762566</v>
      </c>
      <c r="E55" s="19">
        <f t="shared" si="8"/>
        <v>62.027238175675677</v>
      </c>
    </row>
    <row r="56" spans="1:5" ht="15" customHeight="1" x14ac:dyDescent="0.3">
      <c r="A56" s="17" t="s">
        <v>49</v>
      </c>
      <c r="B56" s="18">
        <f>[8]SCF!C52</f>
        <v>1681200</v>
      </c>
      <c r="C56" s="18">
        <v>695600.45</v>
      </c>
      <c r="D56" s="18">
        <f t="shared" si="6"/>
        <v>985599.55</v>
      </c>
      <c r="E56" s="19">
        <f t="shared" si="8"/>
        <v>58.624765048774684</v>
      </c>
    </row>
    <row r="57" spans="1:5" ht="15" customHeight="1" x14ac:dyDescent="0.3">
      <c r="A57" s="17" t="s">
        <v>50</v>
      </c>
      <c r="B57" s="18">
        <f>[8]SCF!C53</f>
        <v>7340026</v>
      </c>
      <c r="C57" s="18">
        <v>6060309.3300000001</v>
      </c>
      <c r="D57" s="18">
        <f t="shared" si="6"/>
        <v>1279716.67</v>
      </c>
      <c r="E57" s="19">
        <f t="shared" si="8"/>
        <v>17.434770258306987</v>
      </c>
    </row>
    <row r="58" spans="1:5" ht="15" customHeight="1" x14ac:dyDescent="0.3">
      <c r="A58" s="17" t="s">
        <v>51</v>
      </c>
      <c r="B58" s="18">
        <f>[8]SCF!C54</f>
        <v>2699600</v>
      </c>
      <c r="C58" s="18">
        <v>1129384.26</v>
      </c>
      <c r="D58" s="18">
        <f t="shared" si="6"/>
        <v>1570215.74</v>
      </c>
      <c r="E58" s="19">
        <f t="shared" si="8"/>
        <v>58.164755519336197</v>
      </c>
    </row>
    <row r="59" spans="1:5" ht="15" customHeight="1" x14ac:dyDescent="0.3">
      <c r="A59" s="17" t="s">
        <v>52</v>
      </c>
      <c r="B59" s="18">
        <f>[8]SCF!C55</f>
        <v>7984665</v>
      </c>
      <c r="C59" s="18">
        <v>4599202.45</v>
      </c>
      <c r="D59" s="18">
        <f t="shared" si="6"/>
        <v>3385462.55</v>
      </c>
      <c r="E59" s="19">
        <f t="shared" si="8"/>
        <v>42.399556524913692</v>
      </c>
    </row>
    <row r="60" spans="1:5" ht="15" customHeight="1" x14ac:dyDescent="0.3">
      <c r="A60" s="17" t="s">
        <v>53</v>
      </c>
      <c r="B60" s="18">
        <f>[8]SCF!C56</f>
        <v>1028431</v>
      </c>
      <c r="C60" s="18">
        <v>711999.14</v>
      </c>
      <c r="D60" s="18">
        <f t="shared" si="6"/>
        <v>316431.86</v>
      </c>
      <c r="E60" s="19">
        <f t="shared" si="8"/>
        <v>30.76840935366592</v>
      </c>
    </row>
    <row r="61" spans="1:5" ht="15" customHeight="1" x14ac:dyDescent="0.3">
      <c r="A61" s="17" t="s">
        <v>54</v>
      </c>
      <c r="B61" s="18">
        <f>[8]SCF!C57</f>
        <v>985000</v>
      </c>
      <c r="C61" s="18">
        <v>759306</v>
      </c>
      <c r="D61" s="18">
        <f t="shared" si="6"/>
        <v>225694</v>
      </c>
      <c r="E61" s="19">
        <f t="shared" si="8"/>
        <v>22.913096446700507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[8]SCF!C60</f>
        <v>64768394</v>
      </c>
      <c r="C63" s="18">
        <v>18147914</v>
      </c>
      <c r="D63" s="18">
        <f t="shared" ref="D63:D67" si="9">C63-B63</f>
        <v>-46620480</v>
      </c>
      <c r="E63" s="19">
        <f t="shared" ref="E63:E67" si="10">IFERROR(+D63/B63*100,0)</f>
        <v>-71.980293351105786</v>
      </c>
    </row>
    <row r="64" spans="1:5" x14ac:dyDescent="0.3">
      <c r="A64" s="24" t="s">
        <v>57</v>
      </c>
      <c r="B64" s="18">
        <f>[8]SCF!C61</f>
        <v>20933067</v>
      </c>
      <c r="C64" s="18">
        <v>19898821.489999998</v>
      </c>
      <c r="D64" s="18">
        <f t="shared" si="9"/>
        <v>-1034245.5100000016</v>
      </c>
      <c r="E64" s="19">
        <f t="shared" si="10"/>
        <v>-4.9407261248435388</v>
      </c>
    </row>
    <row r="65" spans="1:5" ht="15" customHeight="1" x14ac:dyDescent="0.3">
      <c r="A65" s="24" t="s">
        <v>58</v>
      </c>
      <c r="B65" s="18">
        <f>[8]SCF!C62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[8]SCF!C63</f>
        <v>40380529</v>
      </c>
      <c r="C66" s="18">
        <v>27415451.449999999</v>
      </c>
      <c r="D66" s="18">
        <f t="shared" si="9"/>
        <v>-12965077.550000001</v>
      </c>
      <c r="E66" s="19">
        <f t="shared" si="10"/>
        <v>-32.107250378022542</v>
      </c>
    </row>
    <row r="67" spans="1:5" ht="15" customHeight="1" x14ac:dyDescent="0.3">
      <c r="A67" s="24" t="s">
        <v>60</v>
      </c>
      <c r="B67" s="18">
        <f>[8]SCF!C64</f>
        <v>20000000</v>
      </c>
      <c r="C67" s="18">
        <v>8234597</v>
      </c>
      <c r="D67" s="18">
        <f t="shared" si="9"/>
        <v>-11765403</v>
      </c>
      <c r="E67" s="19">
        <f t="shared" si="10"/>
        <v>-58.827015000000003</v>
      </c>
    </row>
    <row r="68" spans="1:5" ht="15" customHeight="1" x14ac:dyDescent="0.3">
      <c r="A68" s="30" t="s">
        <v>61</v>
      </c>
      <c r="B68" s="15">
        <f>+B63+B64+B65+B66+B67</f>
        <v>146081990</v>
      </c>
      <c r="C68" s="31">
        <v>73696783.939999998</v>
      </c>
      <c r="D68" s="31">
        <f t="shared" ref="D68" si="11">+C68-B68</f>
        <v>-72385206.060000002</v>
      </c>
      <c r="E68" s="32">
        <f t="shared" ref="E68" si="12">+D68/B68*100</f>
        <v>-49.551081594657902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[8]SCF!C67</f>
        <v>19762267</v>
      </c>
      <c r="C70" s="15">
        <v>7060541.8800000008</v>
      </c>
      <c r="D70" s="15">
        <f t="shared" ref="D70:D82" si="13">+C70-B70</f>
        <v>-12701725.119999999</v>
      </c>
      <c r="E70" s="16">
        <f t="shared" ref="E70:E82" si="14">+D70/B70*100</f>
        <v>-64.272611639140393</v>
      </c>
    </row>
    <row r="71" spans="1:5" ht="15" customHeight="1" x14ac:dyDescent="0.3">
      <c r="A71" s="17" t="s">
        <v>14</v>
      </c>
      <c r="B71" s="18">
        <f>[8]SCF!C68</f>
        <v>19762267</v>
      </c>
      <c r="C71" s="18">
        <v>5650027.1600000001</v>
      </c>
      <c r="D71" s="18">
        <f t="shared" si="13"/>
        <v>-14112239.84</v>
      </c>
      <c r="E71" s="19">
        <f t="shared" ref="E71:E81" si="15">IFERROR(+D71/B71*100,0)</f>
        <v>-71.410025175755393</v>
      </c>
    </row>
    <row r="72" spans="1:5" ht="15" customHeight="1" x14ac:dyDescent="0.3">
      <c r="A72" s="17" t="s">
        <v>15</v>
      </c>
      <c r="B72" s="18">
        <f>[8]SCF!C69</f>
        <v>0</v>
      </c>
      <c r="C72" s="18">
        <v>53865.11</v>
      </c>
      <c r="D72" s="18">
        <f t="shared" si="13"/>
        <v>53865.11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[8]SCF!C70</f>
        <v>0</v>
      </c>
      <c r="C73" s="18">
        <v>29.98</v>
      </c>
      <c r="D73" s="18">
        <f t="shared" si="13"/>
        <v>29.98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[8]SCF!C71</f>
        <v>0</v>
      </c>
      <c r="C74" s="18">
        <v>865.34000000000015</v>
      </c>
      <c r="D74" s="18">
        <f t="shared" si="13"/>
        <v>865.34000000000015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[8]SCF!C72</f>
        <v>0</v>
      </c>
      <c r="C75" s="18">
        <v>1355754.29</v>
      </c>
      <c r="D75" s="18">
        <f t="shared" si="13"/>
        <v>1355754.29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[8]SCF!C73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[8]SCF!C74</f>
        <v>0</v>
      </c>
      <c r="C77" s="18">
        <v>306143.15999999997</v>
      </c>
      <c r="D77" s="18">
        <f t="shared" ref="D77:D81" si="16">C77-B77</f>
        <v>306143.15999999997</v>
      </c>
      <c r="E77" s="19">
        <f t="shared" si="15"/>
        <v>0</v>
      </c>
    </row>
    <row r="78" spans="1:5" x14ac:dyDescent="0.3">
      <c r="A78" s="24" t="s">
        <v>66</v>
      </c>
      <c r="B78" s="18">
        <f>[8]SCF!C75</f>
        <v>32000000</v>
      </c>
      <c r="C78" s="18">
        <v>18033531</v>
      </c>
      <c r="D78" s="18">
        <f t="shared" si="16"/>
        <v>-13966469</v>
      </c>
      <c r="E78" s="19">
        <f t="shared" si="15"/>
        <v>-43.645215624999999</v>
      </c>
    </row>
    <row r="79" spans="1:5" ht="15" customHeight="1" x14ac:dyDescent="0.3">
      <c r="A79" s="24" t="s">
        <v>67</v>
      </c>
      <c r="B79" s="18">
        <f>[8]SCF!C76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[8]SCF!C77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[8]SCF!C78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51762267</v>
      </c>
      <c r="C82" s="31">
        <v>25400216.039999999</v>
      </c>
      <c r="D82" s="31">
        <f t="shared" si="13"/>
        <v>-26362050.960000001</v>
      </c>
      <c r="E82" s="32">
        <f t="shared" si="14"/>
        <v>-50.929088866992636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[8]SCF!C81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[8]SCF!C82</f>
        <v>158995414</v>
      </c>
      <c r="C85" s="18">
        <v>2677700</v>
      </c>
      <c r="D85" s="18">
        <f t="shared" si="17"/>
        <v>-156317714</v>
      </c>
      <c r="E85" s="19">
        <f t="shared" si="18"/>
        <v>-98.315863374524753</v>
      </c>
    </row>
    <row r="86" spans="1:5" ht="15" customHeight="1" x14ac:dyDescent="0.3">
      <c r="A86" s="24" t="s">
        <v>74</v>
      </c>
      <c r="B86" s="18">
        <f>[8]SCF!C83</f>
        <v>57740604</v>
      </c>
      <c r="C86" s="18">
        <v>1269946</v>
      </c>
      <c r="D86" s="18">
        <f t="shared" si="17"/>
        <v>-56470658</v>
      </c>
      <c r="E86" s="19">
        <f t="shared" si="18"/>
        <v>-97.800601462360873</v>
      </c>
    </row>
    <row r="87" spans="1:5" ht="15" customHeight="1" x14ac:dyDescent="0.3">
      <c r="A87" s="30" t="s">
        <v>75</v>
      </c>
      <c r="B87" s="33">
        <f>+B84+B85+B86</f>
        <v>216736018</v>
      </c>
      <c r="C87" s="31">
        <v>3947646</v>
      </c>
      <c r="D87" s="31">
        <f t="shared" si="17"/>
        <v>-212788372</v>
      </c>
      <c r="E87" s="32">
        <f>+D87/B87*100</f>
        <v>-98.17859254016561</v>
      </c>
    </row>
    <row r="88" spans="1:5" ht="18" customHeight="1" x14ac:dyDescent="0.3">
      <c r="A88" s="25" t="s">
        <v>76</v>
      </c>
      <c r="B88" s="27">
        <f>+B45+B46+B68+B82+B87</f>
        <v>1374142922</v>
      </c>
      <c r="C88" s="27">
        <v>536489231.81000006</v>
      </c>
      <c r="D88" s="27">
        <f t="shared" si="17"/>
        <v>-837653690.18999994</v>
      </c>
      <c r="E88" s="28">
        <f>+D88/B88*100</f>
        <v>-60.958265459813646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[8]SCF!C88</f>
        <v>0</v>
      </c>
      <c r="C91" s="18">
        <v>0</v>
      </c>
      <c r="D91" s="18">
        <f t="shared" ref="D91:D98" si="19">+C91-B91</f>
        <v>0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[8]SCF!C89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[8]SCF!C90</f>
        <v>7000000</v>
      </c>
      <c r="C93" s="18">
        <v>6993442.7200000007</v>
      </c>
      <c r="D93" s="18">
        <f t="shared" si="19"/>
        <v>-6557.2799999993294</v>
      </c>
      <c r="E93" s="19">
        <f t="shared" si="20"/>
        <v>-9.3675428571419E-2</v>
      </c>
    </row>
    <row r="94" spans="1:5" ht="15" customHeight="1" x14ac:dyDescent="0.3">
      <c r="A94" s="24" t="s">
        <v>81</v>
      </c>
      <c r="B94" s="18">
        <f>[8]SCF!C91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[8]SCF!C92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[8]SCF!C93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[8]SCF!C94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7000000</v>
      </c>
      <c r="C98" s="31">
        <v>6993442.7200000007</v>
      </c>
      <c r="D98" s="31">
        <f t="shared" si="19"/>
        <v>-6557.2799999993294</v>
      </c>
      <c r="E98" s="32">
        <f t="shared" ref="E98" si="21">+D98/B98*100</f>
        <v>-9.3675428571419E-2</v>
      </c>
    </row>
    <row r="99" spans="1:5" ht="15" customHeight="1" x14ac:dyDescent="0.3">
      <c r="A99" s="34" t="s">
        <v>86</v>
      </c>
      <c r="B99" s="35">
        <f>+B42-B88-B98</f>
        <v>-23304451</v>
      </c>
      <c r="C99" s="36">
        <v>-1086675.3699999768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[8]SCF!$C$97</f>
        <v>30718171</v>
      </c>
      <c r="C100" s="18">
        <v>34028892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7413720</v>
      </c>
      <c r="C101" s="36">
        <v>32942216.630000025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01"/>
  <sheetViews>
    <sheetView showGridLines="0" zoomScaleNormal="100" workbookViewId="0">
      <selection activeCell="A65" sqref="A65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SORECO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+[9]SCF!$C$2</f>
        <v>SORECO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[9]SCF!C12</f>
        <v>2089822820.03</v>
      </c>
      <c r="C16" s="15">
        <v>1052795122.0500002</v>
      </c>
      <c r="D16" s="15">
        <f>+C16-B16</f>
        <v>-1037027697.9799998</v>
      </c>
      <c r="E16" s="16">
        <f t="shared" ref="E16:E42" si="0">+D16/B16*100</f>
        <v>-49.622756917024816</v>
      </c>
    </row>
    <row r="17" spans="1:5" ht="15" customHeight="1" x14ac:dyDescent="0.3">
      <c r="A17" s="17" t="s">
        <v>11</v>
      </c>
      <c r="B17" s="18">
        <f>[9]SCF!C13</f>
        <v>1730352299</v>
      </c>
      <c r="C17" s="18">
        <v>904955097.23000002</v>
      </c>
      <c r="D17" s="18">
        <f t="shared" ref="D17:D42" si="1">+C17-B17</f>
        <v>-825397201.76999998</v>
      </c>
      <c r="E17" s="19">
        <f t="shared" ref="E17:E18" si="2">IFERROR(+D17/B17*100,0)</f>
        <v>-47.701107008498269</v>
      </c>
    </row>
    <row r="18" spans="1:5" ht="15" customHeight="1" x14ac:dyDescent="0.3">
      <c r="A18" s="17" t="s">
        <v>12</v>
      </c>
      <c r="B18" s="18">
        <f>[9]SCF!C14</f>
        <v>110568161</v>
      </c>
      <c r="C18" s="18">
        <v>44045257.189999998</v>
      </c>
      <c r="D18" s="18">
        <f t="shared" si="1"/>
        <v>-66522903.810000002</v>
      </c>
      <c r="E18" s="19">
        <f t="shared" si="2"/>
        <v>-60.164610868403614</v>
      </c>
    </row>
    <row r="19" spans="1:5" ht="15" customHeight="1" x14ac:dyDescent="0.3">
      <c r="A19" s="20" t="s">
        <v>13</v>
      </c>
      <c r="B19" s="15">
        <f>[9]SCF!C15</f>
        <v>54606454.439999998</v>
      </c>
      <c r="C19" s="21">
        <v>29027115.190000001</v>
      </c>
      <c r="D19" s="21">
        <f t="shared" si="1"/>
        <v>-25579339.249999996</v>
      </c>
      <c r="E19" s="22">
        <f t="shared" si="0"/>
        <v>-46.843069216489482</v>
      </c>
    </row>
    <row r="20" spans="1:5" ht="15" customHeight="1" x14ac:dyDescent="0.3">
      <c r="A20" s="23" t="s">
        <v>14</v>
      </c>
      <c r="B20" s="18">
        <f>[9]SCF!C16</f>
        <v>25533538.870000001</v>
      </c>
      <c r="C20" s="18">
        <v>12355381.25</v>
      </c>
      <c r="D20" s="18">
        <f t="shared" si="1"/>
        <v>-13178157.620000001</v>
      </c>
      <c r="E20" s="19">
        <f t="shared" ref="E20:E28" si="3">IFERROR(+D20/B20*100,0)</f>
        <v>-51.611167911720024</v>
      </c>
    </row>
    <row r="21" spans="1:5" ht="15" customHeight="1" x14ac:dyDescent="0.3">
      <c r="A21" s="23" t="s">
        <v>15</v>
      </c>
      <c r="B21" s="18">
        <f>[9]SCF!C17</f>
        <v>281133.52</v>
      </c>
      <c r="C21" s="18">
        <v>111988.87999999999</v>
      </c>
      <c r="D21" s="18">
        <f t="shared" si="1"/>
        <v>-169144.64</v>
      </c>
      <c r="E21" s="19">
        <f t="shared" si="3"/>
        <v>-60.165233942932176</v>
      </c>
    </row>
    <row r="22" spans="1:5" ht="15" customHeight="1" x14ac:dyDescent="0.3">
      <c r="A22" s="23" t="s">
        <v>16</v>
      </c>
      <c r="B22" s="18">
        <f>[9]SCF!C18</f>
        <v>413431.65</v>
      </c>
      <c r="C22" s="18">
        <v>44.42</v>
      </c>
      <c r="D22" s="18">
        <f t="shared" si="1"/>
        <v>-413387.23000000004</v>
      </c>
      <c r="E22" s="19">
        <f t="shared" si="3"/>
        <v>-99.989255781457473</v>
      </c>
    </row>
    <row r="23" spans="1:5" ht="15" customHeight="1" x14ac:dyDescent="0.3">
      <c r="A23" s="23" t="s">
        <v>17</v>
      </c>
      <c r="B23" s="18">
        <f>[9]SCF!C19</f>
        <v>8979735.5</v>
      </c>
      <c r="C23" s="18">
        <v>2202.0499999999997</v>
      </c>
      <c r="D23" s="18">
        <f t="shared" si="1"/>
        <v>-8977533.4499999993</v>
      </c>
      <c r="E23" s="19">
        <f t="shared" si="3"/>
        <v>-99.97547756278567</v>
      </c>
    </row>
    <row r="24" spans="1:5" ht="15" customHeight="1" x14ac:dyDescent="0.3">
      <c r="A24" s="23" t="s">
        <v>18</v>
      </c>
      <c r="B24" s="18">
        <f>[9]SCF!C20</f>
        <v>7077949.9000000004</v>
      </c>
      <c r="C24" s="18">
        <v>2818152.5500000003</v>
      </c>
      <c r="D24" s="18">
        <f t="shared" si="1"/>
        <v>-4259797.3499999996</v>
      </c>
      <c r="E24" s="19">
        <f t="shared" si="3"/>
        <v>-60.184056261828012</v>
      </c>
    </row>
    <row r="25" spans="1:5" ht="15" customHeight="1" x14ac:dyDescent="0.3">
      <c r="A25" s="23" t="s">
        <v>19</v>
      </c>
      <c r="B25" s="18">
        <f>[9]SCF!C21</f>
        <v>12320665</v>
      </c>
      <c r="C25" s="18">
        <v>13739346.039999999</v>
      </c>
      <c r="D25" s="18">
        <f t="shared" si="1"/>
        <v>1418681.0399999991</v>
      </c>
      <c r="E25" s="19">
        <f t="shared" si="3"/>
        <v>11.514646652595449</v>
      </c>
    </row>
    <row r="26" spans="1:5" ht="15" customHeight="1" x14ac:dyDescent="0.3">
      <c r="A26" s="17" t="s">
        <v>20</v>
      </c>
      <c r="B26" s="18">
        <f>[9]SCF!C22</f>
        <v>16256132.59</v>
      </c>
      <c r="C26" s="18">
        <v>91940.85</v>
      </c>
      <c r="D26" s="18">
        <f t="shared" si="1"/>
        <v>-16164191.74</v>
      </c>
      <c r="E26" s="19">
        <f t="shared" si="3"/>
        <v>-99.434423596811968</v>
      </c>
    </row>
    <row r="27" spans="1:5" ht="15" customHeight="1" x14ac:dyDescent="0.3">
      <c r="A27" s="17" t="s">
        <v>21</v>
      </c>
      <c r="B27" s="18">
        <f>[9]SCF!C23</f>
        <v>178039773</v>
      </c>
      <c r="C27" s="18">
        <v>74675711.590000004</v>
      </c>
      <c r="D27" s="18">
        <f t="shared" si="1"/>
        <v>-103364061.41</v>
      </c>
      <c r="E27" s="19">
        <f t="shared" si="3"/>
        <v>-58.056725004923479</v>
      </c>
    </row>
    <row r="28" spans="1:5" ht="15" customHeight="1" x14ac:dyDescent="0.3">
      <c r="A28" s="17" t="s">
        <v>22</v>
      </c>
      <c r="B28" s="18">
        <f>[9]SCF!C24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[9]SCF!C25</f>
        <v>124793652</v>
      </c>
      <c r="C29" s="15">
        <v>54188578.030000009</v>
      </c>
      <c r="D29" s="15">
        <f t="shared" si="1"/>
        <v>-70605073.969999999</v>
      </c>
      <c r="E29" s="16">
        <f t="shared" si="0"/>
        <v>-56.577456335679635</v>
      </c>
    </row>
    <row r="30" spans="1:5" ht="15" customHeight="1" x14ac:dyDescent="0.3">
      <c r="A30" s="17" t="s">
        <v>24</v>
      </c>
      <c r="B30" s="18">
        <f>[9]SCF!C26</f>
        <v>14566200</v>
      </c>
      <c r="C30" s="18">
        <v>7870947.1299999999</v>
      </c>
      <c r="D30" s="18">
        <f t="shared" si="1"/>
        <v>-6695252.8700000001</v>
      </c>
      <c r="E30" s="19">
        <f t="shared" ref="E30:E32" si="4">IFERROR(+D30/B30*100,0)</f>
        <v>-45.964306888550205</v>
      </c>
    </row>
    <row r="31" spans="1:5" ht="15" customHeight="1" x14ac:dyDescent="0.3">
      <c r="A31" s="17" t="s">
        <v>25</v>
      </c>
      <c r="B31" s="18">
        <f>[9]SCF!C27</f>
        <v>31991</v>
      </c>
      <c r="C31" s="18">
        <v>5474.84</v>
      </c>
      <c r="D31" s="18">
        <f t="shared" si="1"/>
        <v>-26516.16</v>
      </c>
      <c r="E31" s="19">
        <f t="shared" si="4"/>
        <v>-82.886311775186769</v>
      </c>
    </row>
    <row r="32" spans="1:5" x14ac:dyDescent="0.3">
      <c r="A32" s="17" t="s">
        <v>26</v>
      </c>
      <c r="B32" s="18">
        <f>[9]SCF!C28</f>
        <v>110195461</v>
      </c>
      <c r="C32" s="18">
        <v>46312156.06000001</v>
      </c>
      <c r="D32" s="18">
        <f t="shared" si="1"/>
        <v>-63883304.93999999</v>
      </c>
      <c r="E32" s="19">
        <f t="shared" si="4"/>
        <v>-57.97271898522208</v>
      </c>
    </row>
    <row r="33" spans="1:5" x14ac:dyDescent="0.3">
      <c r="A33" s="14" t="s">
        <v>27</v>
      </c>
      <c r="B33" s="15">
        <f>[9]SCF!C29</f>
        <v>0</v>
      </c>
      <c r="C33" s="15">
        <v>0</v>
      </c>
      <c r="D33" s="15">
        <f t="shared" si="1"/>
        <v>0</v>
      </c>
      <c r="E33" s="16" t="e">
        <f t="shared" si="0"/>
        <v>#DIV/0!</v>
      </c>
    </row>
    <row r="34" spans="1:5" ht="15" customHeight="1" x14ac:dyDescent="0.3">
      <c r="A34" s="17" t="s">
        <v>28</v>
      </c>
      <c r="B34" s="18">
        <f>[9]SCF!C30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[9]SCF!C31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[9]SCF!C32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[9]SCF!C33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[9]SCF!C34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[9]SCF!C35</f>
        <v>3759315</v>
      </c>
      <c r="C39" s="18">
        <v>1137179.22</v>
      </c>
      <c r="D39" s="18">
        <f t="shared" si="1"/>
        <v>-2622135.7800000003</v>
      </c>
      <c r="E39" s="19">
        <f t="shared" si="5"/>
        <v>-69.75036090351567</v>
      </c>
    </row>
    <row r="40" spans="1:5" ht="15" customHeight="1" x14ac:dyDescent="0.3">
      <c r="A40" s="24" t="s">
        <v>34</v>
      </c>
      <c r="B40" s="18">
        <f>[9]SCF!C36</f>
        <v>111320972</v>
      </c>
      <c r="C40" s="18">
        <v>-85797489.340000004</v>
      </c>
      <c r="D40" s="18">
        <f t="shared" si="1"/>
        <v>-197118461.34</v>
      </c>
      <c r="E40" s="19">
        <f t="shared" si="5"/>
        <v>-177.07217049811604</v>
      </c>
    </row>
    <row r="41" spans="1:5" ht="15" customHeight="1" x14ac:dyDescent="0.3">
      <c r="A41" s="24" t="s">
        <v>35</v>
      </c>
      <c r="B41" s="18">
        <f>[9]SCF!C37</f>
        <v>32746555</v>
      </c>
      <c r="C41" s="18">
        <v>-117024977.60999998</v>
      </c>
      <c r="D41" s="18">
        <f t="shared" si="1"/>
        <v>-149771532.60999998</v>
      </c>
      <c r="E41" s="19">
        <f t="shared" si="5"/>
        <v>-457.36576751355977</v>
      </c>
    </row>
    <row r="42" spans="1:5" ht="15" customHeight="1" x14ac:dyDescent="0.3">
      <c r="A42" s="25" t="s">
        <v>36</v>
      </c>
      <c r="B42" s="26">
        <f>[9]SCF!C38</f>
        <v>2362443314.0300002</v>
      </c>
      <c r="C42" s="27">
        <v>905298412.35000014</v>
      </c>
      <c r="D42" s="27">
        <f t="shared" si="1"/>
        <v>-1457144901.6800001</v>
      </c>
      <c r="E42" s="28">
        <f t="shared" si="0"/>
        <v>-61.67957101981478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[9]SCF!C41</f>
        <v>1513943652</v>
      </c>
      <c r="C45" s="18">
        <v>612410898.40999997</v>
      </c>
      <c r="D45" s="18">
        <f>C45-B45</f>
        <v>-901532753.59000003</v>
      </c>
      <c r="E45" s="19">
        <f>IFERROR(+D45/B45*100,0)</f>
        <v>-59.548633292859179</v>
      </c>
    </row>
    <row r="46" spans="1:5" ht="15" customHeight="1" x14ac:dyDescent="0.3">
      <c r="A46" s="14" t="s">
        <v>39</v>
      </c>
      <c r="B46" s="15">
        <f>[9]SCF!C42</f>
        <v>208458068</v>
      </c>
      <c r="C46" s="15">
        <v>89652457.479999989</v>
      </c>
      <c r="D46" s="15">
        <f t="shared" ref="D46:D61" si="6">+B46-C46</f>
        <v>118805610.52000001</v>
      </c>
      <c r="E46" s="16">
        <f t="shared" ref="E46" si="7">+D46/B46*100</f>
        <v>56.992570093281302</v>
      </c>
    </row>
    <row r="47" spans="1:5" ht="15" customHeight="1" x14ac:dyDescent="0.3">
      <c r="A47" s="17" t="s">
        <v>40</v>
      </c>
      <c r="B47" s="18">
        <f>[9]SCF!C43</f>
        <v>74370121</v>
      </c>
      <c r="C47" s="18">
        <v>38895835.899999999</v>
      </c>
      <c r="D47" s="18">
        <f t="shared" si="6"/>
        <v>35474285.100000001</v>
      </c>
      <c r="E47" s="19">
        <f t="shared" ref="E47:E61" si="8">IFERROR(+D47/B47*100,0)</f>
        <v>47.699646878347828</v>
      </c>
    </row>
    <row r="48" spans="1:5" ht="15" customHeight="1" x14ac:dyDescent="0.3">
      <c r="A48" s="17" t="s">
        <v>41</v>
      </c>
      <c r="B48" s="18">
        <f>[9]SCF!C44</f>
        <v>9060236</v>
      </c>
      <c r="C48" s="18">
        <v>4293485.5999999996</v>
      </c>
      <c r="D48" s="18">
        <f t="shared" si="6"/>
        <v>4766750.4000000004</v>
      </c>
      <c r="E48" s="19">
        <f t="shared" si="8"/>
        <v>52.611768611766848</v>
      </c>
    </row>
    <row r="49" spans="1:5" ht="15" customHeight="1" x14ac:dyDescent="0.3">
      <c r="A49" s="17" t="s">
        <v>42</v>
      </c>
      <c r="B49" s="18">
        <f>[9]SCF!C45</f>
        <v>21222200</v>
      </c>
      <c r="C49" s="18">
        <v>12731861.32</v>
      </c>
      <c r="D49" s="18">
        <f t="shared" si="6"/>
        <v>8490338.6799999997</v>
      </c>
      <c r="E49" s="19">
        <f t="shared" si="8"/>
        <v>40.006873368453789</v>
      </c>
    </row>
    <row r="50" spans="1:5" ht="15" customHeight="1" x14ac:dyDescent="0.3">
      <c r="A50" s="17" t="s">
        <v>43</v>
      </c>
      <c r="B50" s="18">
        <f>[9]SCF!C46</f>
        <v>1384056</v>
      </c>
      <c r="C50" s="18">
        <v>734927.54</v>
      </c>
      <c r="D50" s="18">
        <f t="shared" si="6"/>
        <v>649128.46</v>
      </c>
      <c r="E50" s="19">
        <f t="shared" si="8"/>
        <v>46.900447669747464</v>
      </c>
    </row>
    <row r="51" spans="1:5" ht="15" customHeight="1" x14ac:dyDescent="0.3">
      <c r="A51" s="17" t="s">
        <v>44</v>
      </c>
      <c r="B51" s="18">
        <f>[9]SCF!C47</f>
        <v>2746886</v>
      </c>
      <c r="C51" s="18">
        <v>567104.22000000009</v>
      </c>
      <c r="D51" s="18">
        <f t="shared" si="6"/>
        <v>2179781.7799999998</v>
      </c>
      <c r="E51" s="19">
        <f t="shared" si="8"/>
        <v>79.354650320399173</v>
      </c>
    </row>
    <row r="52" spans="1:5" x14ac:dyDescent="0.3">
      <c r="A52" s="17" t="s">
        <v>45</v>
      </c>
      <c r="B52" s="18">
        <f>[9]SCF!C48</f>
        <v>2142000</v>
      </c>
      <c r="C52" s="18">
        <v>679538.67999999993</v>
      </c>
      <c r="D52" s="18">
        <f t="shared" si="6"/>
        <v>1462461.32</v>
      </c>
      <c r="E52" s="19">
        <f t="shared" si="8"/>
        <v>68.27550513538749</v>
      </c>
    </row>
    <row r="53" spans="1:5" ht="15" customHeight="1" x14ac:dyDescent="0.3">
      <c r="A53" s="17" t="s">
        <v>46</v>
      </c>
      <c r="B53" s="18">
        <f>[9]SCF!C49</f>
        <v>5746617</v>
      </c>
      <c r="C53" s="18">
        <v>2453421.75</v>
      </c>
      <c r="D53" s="18">
        <f t="shared" si="6"/>
        <v>3293195.25</v>
      </c>
      <c r="E53" s="19">
        <f t="shared" si="8"/>
        <v>57.306677128474028</v>
      </c>
    </row>
    <row r="54" spans="1:5" ht="15" customHeight="1" x14ac:dyDescent="0.3">
      <c r="A54" s="17" t="s">
        <v>47</v>
      </c>
      <c r="B54" s="18">
        <f>[9]SCF!C50</f>
        <v>5919366</v>
      </c>
      <c r="C54" s="18">
        <v>1389448.71</v>
      </c>
      <c r="D54" s="18">
        <f t="shared" si="6"/>
        <v>4529917.29</v>
      </c>
      <c r="E54" s="19">
        <f t="shared" si="8"/>
        <v>76.527068777298112</v>
      </c>
    </row>
    <row r="55" spans="1:5" ht="15" customHeight="1" x14ac:dyDescent="0.3">
      <c r="A55" s="17" t="s">
        <v>48</v>
      </c>
      <c r="B55" s="18">
        <f>[9]SCF!C51</f>
        <v>2790000</v>
      </c>
      <c r="C55" s="18">
        <v>1273946.54</v>
      </c>
      <c r="D55" s="18">
        <f t="shared" si="6"/>
        <v>1516053.46</v>
      </c>
      <c r="E55" s="19">
        <f t="shared" si="8"/>
        <v>54.338833691756271</v>
      </c>
    </row>
    <row r="56" spans="1:5" ht="15" customHeight="1" x14ac:dyDescent="0.3">
      <c r="A56" s="17" t="s">
        <v>49</v>
      </c>
      <c r="B56" s="18">
        <f>[9]SCF!C52</f>
        <v>5612400</v>
      </c>
      <c r="C56" s="18">
        <v>3110991.7899999996</v>
      </c>
      <c r="D56" s="18">
        <f t="shared" si="6"/>
        <v>2501408.2100000004</v>
      </c>
      <c r="E56" s="19">
        <f t="shared" si="8"/>
        <v>44.569314553488709</v>
      </c>
    </row>
    <row r="57" spans="1:5" ht="15" customHeight="1" x14ac:dyDescent="0.3">
      <c r="A57" s="17" t="s">
        <v>50</v>
      </c>
      <c r="B57" s="18">
        <f>[9]SCF!C53</f>
        <v>20199182</v>
      </c>
      <c r="C57" s="18">
        <v>10294511.200000001</v>
      </c>
      <c r="D57" s="18">
        <f t="shared" si="6"/>
        <v>9904670.7999999989</v>
      </c>
      <c r="E57" s="19">
        <f t="shared" si="8"/>
        <v>49.03500943751088</v>
      </c>
    </row>
    <row r="58" spans="1:5" ht="15" customHeight="1" x14ac:dyDescent="0.3">
      <c r="A58" s="17" t="s">
        <v>51</v>
      </c>
      <c r="B58" s="18">
        <f>[9]SCF!C54</f>
        <v>1820000</v>
      </c>
      <c r="C58" s="18">
        <v>1016036.97</v>
      </c>
      <c r="D58" s="18">
        <f t="shared" si="6"/>
        <v>803963.03</v>
      </c>
      <c r="E58" s="19">
        <f t="shared" si="8"/>
        <v>44.173792857142857</v>
      </c>
    </row>
    <row r="59" spans="1:5" ht="15" customHeight="1" x14ac:dyDescent="0.3">
      <c r="A59" s="17" t="s">
        <v>52</v>
      </c>
      <c r="B59" s="18">
        <f>[9]SCF!C55</f>
        <v>3235200</v>
      </c>
      <c r="C59" s="18">
        <v>2481031.08</v>
      </c>
      <c r="D59" s="18">
        <f t="shared" si="6"/>
        <v>754168.91999999993</v>
      </c>
      <c r="E59" s="19">
        <f t="shared" si="8"/>
        <v>23.311353857566765</v>
      </c>
    </row>
    <row r="60" spans="1:5" ht="15" customHeight="1" x14ac:dyDescent="0.3">
      <c r="A60" s="17" t="s">
        <v>53</v>
      </c>
      <c r="B60" s="18">
        <f>[9]SCF!C56</f>
        <v>600000</v>
      </c>
      <c r="C60" s="18">
        <v>212974.99000000002</v>
      </c>
      <c r="D60" s="18">
        <f t="shared" si="6"/>
        <v>387025.01</v>
      </c>
      <c r="E60" s="19">
        <f t="shared" si="8"/>
        <v>64.50416833333334</v>
      </c>
    </row>
    <row r="61" spans="1:5" ht="15" customHeight="1" x14ac:dyDescent="0.3">
      <c r="A61" s="17" t="s">
        <v>54</v>
      </c>
      <c r="B61" s="18">
        <f>[9]SCF!C57</f>
        <v>51609804</v>
      </c>
      <c r="C61" s="18">
        <v>9517341.1899999995</v>
      </c>
      <c r="D61" s="18">
        <f t="shared" si="6"/>
        <v>42092462.810000002</v>
      </c>
      <c r="E61" s="19">
        <f t="shared" si="8"/>
        <v>81.559044111076261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[9]SCF!C60</f>
        <v>0</v>
      </c>
      <c r="C63" s="18">
        <v>0</v>
      </c>
      <c r="D63" s="18">
        <f t="shared" ref="D63:D67" si="9">C63-B63</f>
        <v>0</v>
      </c>
      <c r="E63" s="19">
        <f t="shared" ref="E63:E67" si="10">IFERROR(+D63/B63*100,0)</f>
        <v>0</v>
      </c>
    </row>
    <row r="64" spans="1:5" x14ac:dyDescent="0.3">
      <c r="A64" s="24" t="s">
        <v>57</v>
      </c>
      <c r="B64" s="18">
        <f>[9]SCF!C61</f>
        <v>13817443</v>
      </c>
      <c r="C64" s="18">
        <v>0</v>
      </c>
      <c r="D64" s="18">
        <f t="shared" si="9"/>
        <v>-13817443</v>
      </c>
      <c r="E64" s="19">
        <f t="shared" si="10"/>
        <v>-100</v>
      </c>
    </row>
    <row r="65" spans="1:5" ht="15" customHeight="1" x14ac:dyDescent="0.3">
      <c r="A65" s="24" t="s">
        <v>58</v>
      </c>
      <c r="B65" s="18">
        <f>[9]SCF!C62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[9]SCF!C63</f>
        <v>82516954</v>
      </c>
      <c r="C66" s="18">
        <v>34382064.149999999</v>
      </c>
      <c r="D66" s="18">
        <f t="shared" si="9"/>
        <v>-48134889.850000001</v>
      </c>
      <c r="E66" s="19">
        <f t="shared" si="10"/>
        <v>-58.333333353531202</v>
      </c>
    </row>
    <row r="67" spans="1:5" ht="15" customHeight="1" x14ac:dyDescent="0.3">
      <c r="A67" s="24" t="s">
        <v>60</v>
      </c>
      <c r="B67" s="18">
        <f>[9]SCF!C64</f>
        <v>6861148</v>
      </c>
      <c r="C67" s="18">
        <v>37376097.079999998</v>
      </c>
      <c r="D67" s="18">
        <f t="shared" si="9"/>
        <v>30514949.079999998</v>
      </c>
      <c r="E67" s="19">
        <f t="shared" si="10"/>
        <v>444.74990307744412</v>
      </c>
    </row>
    <row r="68" spans="1:5" ht="15" customHeight="1" x14ac:dyDescent="0.3">
      <c r="A68" s="30" t="s">
        <v>61</v>
      </c>
      <c r="B68" s="15">
        <f>+B63+B64+B65+B66+B67</f>
        <v>103195545</v>
      </c>
      <c r="C68" s="31">
        <v>71758161.229999989</v>
      </c>
      <c r="D68" s="31">
        <f t="shared" ref="D68" si="11">+C68-B68</f>
        <v>-31437383.770000011</v>
      </c>
      <c r="E68" s="32">
        <f t="shared" ref="E68" si="12">+D68/B68*100</f>
        <v>-30.463896256374255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[9]SCF!C67</f>
        <v>54501511.439999998</v>
      </c>
      <c r="C70" s="15">
        <v>26437953.920000002</v>
      </c>
      <c r="D70" s="15">
        <f t="shared" ref="D70:D82" si="13">+C70-B70</f>
        <v>-28063557.519999996</v>
      </c>
      <c r="E70" s="16">
        <f t="shared" ref="E70:E82" si="14">+D70/B70*100</f>
        <v>-51.491338090494608</v>
      </c>
    </row>
    <row r="71" spans="1:5" ht="15" customHeight="1" x14ac:dyDescent="0.3">
      <c r="A71" s="17" t="s">
        <v>14</v>
      </c>
      <c r="B71" s="18">
        <f>[9]SCF!C68</f>
        <v>25533538.870000001</v>
      </c>
      <c r="C71" s="18">
        <v>11316819.08</v>
      </c>
      <c r="D71" s="18">
        <f t="shared" si="13"/>
        <v>-14216719.790000001</v>
      </c>
      <c r="E71" s="19">
        <f t="shared" ref="E71:E81" si="15">IFERROR(+D71/B71*100,0)</f>
        <v>-55.678611031483705</v>
      </c>
    </row>
    <row r="72" spans="1:5" ht="15" customHeight="1" x14ac:dyDescent="0.3">
      <c r="A72" s="17" t="s">
        <v>15</v>
      </c>
      <c r="B72" s="18">
        <f>[9]SCF!C69</f>
        <v>281133.52</v>
      </c>
      <c r="C72" s="18">
        <v>108117</v>
      </c>
      <c r="D72" s="18">
        <f t="shared" si="13"/>
        <v>-173016.52000000002</v>
      </c>
      <c r="E72" s="19">
        <f t="shared" si="15"/>
        <v>-61.542472772368093</v>
      </c>
    </row>
    <row r="73" spans="1:5" ht="15" customHeight="1" x14ac:dyDescent="0.3">
      <c r="A73" s="17" t="s">
        <v>16</v>
      </c>
      <c r="B73" s="18">
        <f>[9]SCF!C70</f>
        <v>413431.65</v>
      </c>
      <c r="C73" s="18">
        <v>46.8</v>
      </c>
      <c r="D73" s="18">
        <f t="shared" si="13"/>
        <v>-413384.85000000003</v>
      </c>
      <c r="E73" s="19">
        <f t="shared" si="15"/>
        <v>-99.988680111936276</v>
      </c>
    </row>
    <row r="74" spans="1:5" ht="15" customHeight="1" x14ac:dyDescent="0.3">
      <c r="A74" s="17" t="s">
        <v>64</v>
      </c>
      <c r="B74" s="18">
        <f>[9]SCF!C71</f>
        <v>8979735.5</v>
      </c>
      <c r="C74" s="18">
        <v>2075.65</v>
      </c>
      <c r="D74" s="18">
        <f t="shared" si="13"/>
        <v>-8977659.8499999996</v>
      </c>
      <c r="E74" s="19">
        <f t="shared" si="15"/>
        <v>-99.976885176629082</v>
      </c>
    </row>
    <row r="75" spans="1:5" ht="15" customHeight="1" x14ac:dyDescent="0.3">
      <c r="A75" s="17" t="s">
        <v>18</v>
      </c>
      <c r="B75" s="18">
        <f>[9]SCF!C72</f>
        <v>7077949.9000000004</v>
      </c>
      <c r="C75" s="18">
        <v>2720619.65</v>
      </c>
      <c r="D75" s="18">
        <f t="shared" si="13"/>
        <v>-4357330.25</v>
      </c>
      <c r="E75" s="19">
        <f t="shared" si="15"/>
        <v>-61.562038606687508</v>
      </c>
    </row>
    <row r="76" spans="1:5" ht="15" customHeight="1" x14ac:dyDescent="0.3">
      <c r="A76" s="17" t="s">
        <v>19</v>
      </c>
      <c r="B76" s="18">
        <f>[9]SCF!C73</f>
        <v>12215722</v>
      </c>
      <c r="C76" s="18">
        <v>12290275.74</v>
      </c>
      <c r="D76" s="18">
        <f t="shared" si="13"/>
        <v>74553.740000000224</v>
      </c>
      <c r="E76" s="19">
        <f t="shared" si="15"/>
        <v>0.61030973036223501</v>
      </c>
    </row>
    <row r="77" spans="1:5" x14ac:dyDescent="0.3">
      <c r="A77" s="24" t="s">
        <v>65</v>
      </c>
      <c r="B77" s="18">
        <f>[9]SCF!C74</f>
        <v>16256132.59</v>
      </c>
      <c r="C77" s="18">
        <v>858740.91</v>
      </c>
      <c r="D77" s="18">
        <f t="shared" ref="D77:D81" si="16">C77-B77</f>
        <v>-15397391.68</v>
      </c>
      <c r="E77" s="19">
        <f t="shared" si="15"/>
        <v>-94.71743414218794</v>
      </c>
    </row>
    <row r="78" spans="1:5" x14ac:dyDescent="0.3">
      <c r="A78" s="24" t="s">
        <v>66</v>
      </c>
      <c r="B78" s="18">
        <f>[9]SCF!C75</f>
        <v>181673238</v>
      </c>
      <c r="C78" s="18">
        <v>3010474.93</v>
      </c>
      <c r="D78" s="18">
        <f t="shared" si="16"/>
        <v>-178662763.06999999</v>
      </c>
      <c r="E78" s="19">
        <f t="shared" si="15"/>
        <v>-98.342917777465928</v>
      </c>
    </row>
    <row r="79" spans="1:5" ht="15" customHeight="1" x14ac:dyDescent="0.3">
      <c r="A79" s="24" t="s">
        <v>67</v>
      </c>
      <c r="B79" s="18">
        <f>[9]SCF!C76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[9]SCF!C77</f>
        <v>7510549</v>
      </c>
      <c r="C80" s="18">
        <v>0</v>
      </c>
      <c r="D80" s="18">
        <f t="shared" si="16"/>
        <v>-7510549</v>
      </c>
      <c r="E80" s="19">
        <f t="shared" si="15"/>
        <v>-100</v>
      </c>
    </row>
    <row r="81" spans="1:5" x14ac:dyDescent="0.3">
      <c r="A81" s="24" t="s">
        <v>69</v>
      </c>
      <c r="B81" s="18">
        <f>[9]SCF!C78</f>
        <v>0</v>
      </c>
      <c r="C81" s="18">
        <v>167441024.21000001</v>
      </c>
      <c r="D81" s="18">
        <f t="shared" si="16"/>
        <v>167441024.21000001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259941431.03</v>
      </c>
      <c r="C82" s="31">
        <v>197748193.97</v>
      </c>
      <c r="D82" s="31">
        <f t="shared" si="13"/>
        <v>-62193237.060000002</v>
      </c>
      <c r="E82" s="32">
        <f t="shared" si="14"/>
        <v>-23.925865458831854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[9]SCF!C81</f>
        <v>112824654</v>
      </c>
      <c r="C84" s="18">
        <v>3377343.7499999995</v>
      </c>
      <c r="D84" s="18">
        <f t="shared" ref="D84:D88" si="17">+C84-B84</f>
        <v>-109447310.25</v>
      </c>
      <c r="E84" s="19">
        <f t="shared" ref="E84:E86" si="18">IFERROR(+D84/B84*100,0)</f>
        <v>-97.006555189613081</v>
      </c>
    </row>
    <row r="85" spans="1:5" ht="15" customHeight="1" x14ac:dyDescent="0.3">
      <c r="A85" s="24" t="s">
        <v>73</v>
      </c>
      <c r="B85" s="18">
        <f>[9]SCF!C82</f>
        <v>38509465</v>
      </c>
      <c r="C85" s="18">
        <v>6571544.8600000003</v>
      </c>
      <c r="D85" s="18">
        <f t="shared" si="17"/>
        <v>-31937920.140000001</v>
      </c>
      <c r="E85" s="19">
        <f t="shared" si="18"/>
        <v>-82.935247581341372</v>
      </c>
    </row>
    <row r="86" spans="1:5" ht="15" customHeight="1" x14ac:dyDescent="0.3">
      <c r="A86" s="24" t="s">
        <v>74</v>
      </c>
      <c r="B86" s="18">
        <f>[9]SCF!C83</f>
        <v>0</v>
      </c>
      <c r="C86" s="18">
        <v>2947932.15</v>
      </c>
      <c r="D86" s="18">
        <f t="shared" si="17"/>
        <v>2947932.15</v>
      </c>
      <c r="E86" s="19">
        <f t="shared" si="18"/>
        <v>0</v>
      </c>
    </row>
    <row r="87" spans="1:5" ht="15" customHeight="1" x14ac:dyDescent="0.3">
      <c r="A87" s="30" t="s">
        <v>75</v>
      </c>
      <c r="B87" s="33">
        <f>+B84+B85+B86</f>
        <v>151334119</v>
      </c>
      <c r="C87" s="31">
        <v>12896820.76</v>
      </c>
      <c r="D87" s="31">
        <f t="shared" si="17"/>
        <v>-138437298.24000001</v>
      </c>
      <c r="E87" s="32">
        <f>+D87/B87*100</f>
        <v>-91.477915988000049</v>
      </c>
    </row>
    <row r="88" spans="1:5" ht="18" customHeight="1" x14ac:dyDescent="0.3">
      <c r="A88" s="25" t="s">
        <v>76</v>
      </c>
      <c r="B88" s="27">
        <f>+B45+B46+B68+B82+B87</f>
        <v>2236872815.0299997</v>
      </c>
      <c r="C88" s="27">
        <v>984466531.85000002</v>
      </c>
      <c r="D88" s="27">
        <f t="shared" si="17"/>
        <v>-1252406283.1799998</v>
      </c>
      <c r="E88" s="28">
        <f>+D88/B88*100</f>
        <v>-55.989159274717338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[9]SCF!C88</f>
        <v>0</v>
      </c>
      <c r="C91" s="18">
        <v>-113556775.22000001</v>
      </c>
      <c r="D91" s="18">
        <f t="shared" ref="D91:D98" si="19">+C91-B91</f>
        <v>-113556775.22000001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[9]SCF!C89</f>
        <v>10000000</v>
      </c>
      <c r="C92" s="18">
        <v>0</v>
      </c>
      <c r="D92" s="18">
        <f t="shared" si="19"/>
        <v>-10000000</v>
      </c>
      <c r="E92" s="19">
        <f t="shared" ref="E92:E97" si="20">IFERROR(+D92/B92*100,0)</f>
        <v>-100</v>
      </c>
    </row>
    <row r="93" spans="1:5" ht="15" customHeight="1" x14ac:dyDescent="0.3">
      <c r="A93" s="24" t="s">
        <v>80</v>
      </c>
      <c r="B93" s="18">
        <f>[9]SCF!C90</f>
        <v>112558980</v>
      </c>
      <c r="C93" s="18">
        <v>14020391.34</v>
      </c>
      <c r="D93" s="18">
        <f t="shared" si="19"/>
        <v>-98538588.659999996</v>
      </c>
      <c r="E93" s="19">
        <f t="shared" si="20"/>
        <v>-87.54396020646243</v>
      </c>
    </row>
    <row r="94" spans="1:5" ht="15" customHeight="1" x14ac:dyDescent="0.3">
      <c r="A94" s="24" t="s">
        <v>81</v>
      </c>
      <c r="B94" s="18">
        <f>[9]SCF!C91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[9]SCF!C92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[9]SCF!C93</f>
        <v>1098073</v>
      </c>
      <c r="C96" s="18">
        <v>2136180.21</v>
      </c>
      <c r="D96" s="18">
        <f t="shared" si="19"/>
        <v>1038107.21</v>
      </c>
      <c r="E96" s="19">
        <f t="shared" si="20"/>
        <v>94.53899786261934</v>
      </c>
    </row>
    <row r="97" spans="1:5" x14ac:dyDescent="0.3">
      <c r="A97" s="24" t="s">
        <v>84</v>
      </c>
      <c r="B97" s="18">
        <f>[9]SCF!C94</f>
        <v>0</v>
      </c>
      <c r="C97" s="18">
        <v>32980085.049999997</v>
      </c>
      <c r="D97" s="18">
        <f t="shared" si="19"/>
        <v>32980085.049999997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123657053</v>
      </c>
      <c r="C98" s="31">
        <v>-64420118.62000002</v>
      </c>
      <c r="D98" s="31">
        <f t="shared" si="19"/>
        <v>-188077171.62</v>
      </c>
      <c r="E98" s="32">
        <f t="shared" ref="E98" si="21">+D98/B98*100</f>
        <v>-152.09578997487512</v>
      </c>
    </row>
    <row r="99" spans="1:5" ht="15" customHeight="1" x14ac:dyDescent="0.3">
      <c r="A99" s="34" t="s">
        <v>86</v>
      </c>
      <c r="B99" s="35">
        <f>+B42-B88-B98</f>
        <v>1913446.0000004768</v>
      </c>
      <c r="C99" s="36">
        <v>-14748000.879999861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[9]SCF!$C$97</f>
        <v>202366272</v>
      </c>
      <c r="C100" s="18">
        <v>202366271.61000001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204279718.00000048</v>
      </c>
      <c r="C101" s="36">
        <v>187618270.73000014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ALECO</vt:lpstr>
      <vt:lpstr>CANORECO</vt:lpstr>
      <vt:lpstr>CASURECO I</vt:lpstr>
      <vt:lpstr>CASURECO II</vt:lpstr>
      <vt:lpstr>CASURECO III</vt:lpstr>
      <vt:lpstr>FICELCO</vt:lpstr>
      <vt:lpstr>MASELCO</vt:lpstr>
      <vt:lpstr>SORECO I</vt:lpstr>
      <vt:lpstr>SORECO II</vt:lpstr>
      <vt:lpstr>ALECO!Print_Titles</vt:lpstr>
      <vt:lpstr>CANORECO!Print_Titles</vt:lpstr>
      <vt:lpstr>'CASURECO I'!Print_Titles</vt:lpstr>
      <vt:lpstr>'CASURECO II'!Print_Titles</vt:lpstr>
      <vt:lpstr>'CASURECO III'!Print_Titles</vt:lpstr>
      <vt:lpstr>FICELCO!Print_Titles</vt:lpstr>
      <vt:lpstr>MASELCO!Print_Titles</vt:lpstr>
      <vt:lpstr>'SORECO I'!Print_Titles</vt:lpstr>
      <vt:lpstr>'SORECO II'!Print_Titles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2024-03-07T08:00:57Z</dcterms:created>
  <dcterms:modified xsi:type="dcterms:W3CDTF">2024-03-07T08:03:33Z</dcterms:modified>
</cp:coreProperties>
</file>